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3880" yWindow="-120" windowWidth="24240" windowHeight="13140" tabRatio="902"/>
  </bookViews>
  <sheets>
    <sheet name="원가계산서" sheetId="11" r:id="rId1"/>
    <sheet name="집계표" sheetId="12" r:id="rId2"/>
    <sheet name="내역서" sheetId="13" r:id="rId3"/>
  </sheets>
  <externalReferences>
    <externalReference r:id="rId4"/>
    <externalReference r:id="rId5"/>
    <externalReference r:id="rId6"/>
  </externalReferences>
  <definedNames>
    <definedName name="_Fill" hidden="1">#REF!</definedName>
    <definedName name="_xlnm._FilterDatabase" hidden="1">#REF!</definedName>
    <definedName name="_Key1" hidden="1">'[1]방송(체육관)'!#REF!</definedName>
    <definedName name="_Key2" hidden="1">'[1]방송(체육관)'!#REF!</definedName>
    <definedName name="_Order1" hidden="1">255</definedName>
    <definedName name="_Order2" hidden="1">255</definedName>
    <definedName name="_Regression_Int" hidden="1">1</definedName>
    <definedName name="_Sort" hidden="1">'[1]방송(체육관)'!#REF!</definedName>
    <definedName name="_xlnm.Print_Area" localSheetId="2">내역서!$A$1:$M$22</definedName>
    <definedName name="_xlnm.Print_Area" localSheetId="0">원가계산서!$A$1:$F$37</definedName>
    <definedName name="_xlnm.Print_Area" localSheetId="1">집계표!$A$1:$L$22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  <definedName name="wrn.111." hidden="1">{#N/A,#N/A,FALSE,"제목"}</definedName>
    <definedName name="wrn.FIII._.HOOK._.UP._.견적서." hidden="1">{#N/A,#N/A,TRUE,"960318-1";#N/A,#N/A,TRUE,"960318-2";#N/A,#N/A,TRUE,"960318-3"}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hidden="1">{#N/A,#N/A,FALSE,"제목"}</definedName>
    <definedName name="긴거" hidden="1">{#N/A,#N/A,TRUE,"960318-1";#N/A,#N/A,TRUE,"960318-2";#N/A,#N/A,TRUE,"960318-3"}</definedName>
    <definedName name="동양" hidden="1">[2]내역서!#REF!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신화" hidden="1">{#N/A,#N/A,TRUE,"960318-1";#N/A,#N/A,TRUE,"960318-2";#N/A,#N/A,TRUE,"960318-3"}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원가" hidden="1">[3]날개벽수량표!#REF!</definedName>
    <definedName name="일" hidden="1">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토적표" hidden="1">#REF!</definedName>
    <definedName name="폐기물처리" hidden="1">{#N/A,#N/A,TRUE,"960318-1";#N/A,#N/A,TRUE,"960318-2";#N/A,#N/A,TRUE,"960318-3"}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3" l="1"/>
  <c r="F5" i="12" s="1"/>
  <c r="G5" i="12" s="1"/>
  <c r="G22" i="12" s="1"/>
  <c r="E9" i="11" s="1"/>
  <c r="I9" i="11" s="1"/>
  <c r="O6" i="13"/>
  <c r="S6" i="13"/>
  <c r="S22" i="13" s="1"/>
  <c r="R5" i="12" s="1"/>
  <c r="R22" i="12" s="1"/>
  <c r="T6" i="13"/>
  <c r="T22" i="13" s="1"/>
  <c r="S5" i="12" s="1"/>
  <c r="S22" i="12" s="1"/>
  <c r="U6" i="13"/>
  <c r="V6" i="13"/>
  <c r="W6" i="13"/>
  <c r="X6" i="13"/>
  <c r="Y6" i="13"/>
  <c r="Z6" i="13"/>
  <c r="AA6" i="13"/>
  <c r="AB6" i="13"/>
  <c r="AC6" i="13"/>
  <c r="AC22" i="13" s="1"/>
  <c r="AB5" i="12" s="1"/>
  <c r="AB22" i="12" s="1"/>
  <c r="AD6" i="13"/>
  <c r="AD22" i="13" s="1"/>
  <c r="AC5" i="12" s="1"/>
  <c r="AC22" i="12" s="1"/>
  <c r="AE6" i="13"/>
  <c r="AE22" i="13" s="1"/>
  <c r="AD5" i="12" s="1"/>
  <c r="AD22" i="12" s="1"/>
  <c r="AF6" i="13"/>
  <c r="AF22" i="13" s="1"/>
  <c r="AE5" i="12" s="1"/>
  <c r="AE22" i="12" s="1"/>
  <c r="AG6" i="13"/>
  <c r="AG22" i="13" s="1"/>
  <c r="AF5" i="12" s="1"/>
  <c r="AF22" i="12" s="1"/>
  <c r="AH6" i="13"/>
  <c r="AH22" i="13" s="1"/>
  <c r="AG5" i="12" s="1"/>
  <c r="AG22" i="12" s="1"/>
  <c r="AI6" i="13"/>
  <c r="AI22" i="13" s="1"/>
  <c r="AH5" i="12" s="1"/>
  <c r="AH22" i="12" s="1"/>
  <c r="AJ6" i="13"/>
  <c r="AJ22" i="13" s="1"/>
  <c r="AI5" i="12" s="1"/>
  <c r="AI22" i="12" s="1"/>
  <c r="AK6" i="13"/>
  <c r="AK22" i="13" s="1"/>
  <c r="AJ5" i="12" s="1"/>
  <c r="AJ22" i="12" s="1"/>
  <c r="AL6" i="13"/>
  <c r="AL22" i="13" s="1"/>
  <c r="AK5" i="12" s="1"/>
  <c r="AK22" i="12" s="1"/>
  <c r="AM6" i="13"/>
  <c r="AM22" i="13" s="1"/>
  <c r="AL5" i="12" s="1"/>
  <c r="AL22" i="12" s="1"/>
  <c r="AN6" i="13"/>
  <c r="AN22" i="13" s="1"/>
  <c r="AM5" i="12" s="1"/>
  <c r="AM22" i="12" s="1"/>
  <c r="AO6" i="13"/>
  <c r="AO22" i="13" s="1"/>
  <c r="AN5" i="12" s="1"/>
  <c r="AN22" i="12" s="1"/>
  <c r="AP6" i="13"/>
  <c r="AP22" i="13" s="1"/>
  <c r="AO5" i="12" s="1"/>
  <c r="AO22" i="12" s="1"/>
  <c r="AQ6" i="13"/>
  <c r="AQ22" i="13" s="1"/>
  <c r="AP5" i="12" s="1"/>
  <c r="AP22" i="12" s="1"/>
  <c r="AR6" i="13"/>
  <c r="AR22" i="13" s="1"/>
  <c r="AQ5" i="12" s="1"/>
  <c r="AQ22" i="12" s="1"/>
  <c r="AS6" i="13"/>
  <c r="AS22" i="13" s="1"/>
  <c r="AR5" i="12" s="1"/>
  <c r="AR22" i="12" s="1"/>
  <c r="AT6" i="13"/>
  <c r="AT22" i="13" s="1"/>
  <c r="AS5" i="12" s="1"/>
  <c r="AS22" i="12" s="1"/>
  <c r="AU6" i="13"/>
  <c r="AU22" i="13" s="1"/>
  <c r="AT5" i="12" s="1"/>
  <c r="U22" i="13"/>
  <c r="T5" i="12" s="1"/>
  <c r="T22" i="12" s="1"/>
  <c r="V22" i="13"/>
  <c r="U5" i="12" s="1"/>
  <c r="U22" i="12" s="1"/>
  <c r="W22" i="13"/>
  <c r="V5" i="12" s="1"/>
  <c r="V22" i="12" s="1"/>
  <c r="X22" i="13"/>
  <c r="W5" i="12" s="1"/>
  <c r="W22" i="12" s="1"/>
  <c r="Y22" i="13"/>
  <c r="X5" i="12" s="1"/>
  <c r="X22" i="12" s="1"/>
  <c r="Z22" i="13"/>
  <c r="Y5" i="12" s="1"/>
  <c r="Y22" i="12" s="1"/>
  <c r="AA22" i="13"/>
  <c r="Z5" i="12" s="1"/>
  <c r="Z22" i="12" s="1"/>
  <c r="AB22" i="13"/>
  <c r="AA5" i="12" s="1"/>
  <c r="AA22" i="12" s="1"/>
  <c r="AV22" i="13"/>
  <c r="AU5" i="12" s="1"/>
  <c r="AU22" i="12" s="1"/>
  <c r="AW22" i="13"/>
  <c r="AX22" i="13"/>
  <c r="I7" i="11"/>
  <c r="I19" i="11"/>
  <c r="I25" i="11"/>
  <c r="I26" i="11"/>
  <c r="I34" i="11"/>
  <c r="I35" i="11"/>
  <c r="I36" i="11"/>
  <c r="E22" i="13"/>
  <c r="I21" i="13"/>
  <c r="G21" i="13"/>
  <c r="E21" i="13"/>
  <c r="I20" i="13"/>
  <c r="G20" i="13"/>
  <c r="E20" i="13"/>
  <c r="I19" i="13"/>
  <c r="G19" i="13"/>
  <c r="E19" i="13"/>
  <c r="I18" i="13"/>
  <c r="G18" i="13"/>
  <c r="E18" i="13"/>
  <c r="I17" i="13"/>
  <c r="G17" i="13"/>
  <c r="E17" i="13"/>
  <c r="I16" i="13"/>
  <c r="G16" i="13"/>
  <c r="E16" i="13"/>
  <c r="I15" i="13"/>
  <c r="G15" i="13"/>
  <c r="E15" i="13"/>
  <c r="I14" i="13"/>
  <c r="G14" i="13"/>
  <c r="E14" i="13"/>
  <c r="AW22" i="12"/>
  <c r="AV22" i="12"/>
  <c r="AU6" i="12"/>
  <c r="AT6" i="12"/>
  <c r="AS6" i="12"/>
  <c r="AR6" i="12"/>
  <c r="AQ6" i="12"/>
  <c r="AP6" i="12"/>
  <c r="AO6" i="12"/>
  <c r="AN6" i="12"/>
  <c r="AM6" i="12"/>
  <c r="AL6" i="12"/>
  <c r="AK6" i="12"/>
  <c r="AJ6" i="12"/>
  <c r="AI6" i="12"/>
  <c r="AH6" i="12"/>
  <c r="AG6" i="12"/>
  <c r="AF6" i="12"/>
  <c r="AE6" i="12"/>
  <c r="AD6" i="12"/>
  <c r="AC6" i="12"/>
  <c r="AB6" i="12"/>
  <c r="AA6" i="12"/>
  <c r="Z6" i="12"/>
  <c r="Y6" i="12"/>
  <c r="X6" i="12"/>
  <c r="W6" i="12"/>
  <c r="V6" i="12"/>
  <c r="U6" i="12"/>
  <c r="T6" i="12"/>
  <c r="S6" i="12"/>
  <c r="R6" i="12"/>
  <c r="Q6" i="12"/>
  <c r="A5" i="12"/>
  <c r="D32" i="11"/>
  <c r="D30" i="11"/>
  <c r="D29" i="11"/>
  <c r="D20" i="11"/>
  <c r="D14" i="11"/>
  <c r="D13" i="11"/>
  <c r="D10" i="11"/>
  <c r="AT22" i="12" l="1"/>
  <c r="I22" i="13"/>
  <c r="E16" i="11"/>
  <c r="I16" i="11" s="1"/>
  <c r="E15" i="11"/>
  <c r="I15" i="11" s="1"/>
  <c r="E10" i="11"/>
  <c r="I10" i="11" s="1"/>
  <c r="E18" i="11"/>
  <c r="I18" i="11" s="1"/>
  <c r="R6" i="13"/>
  <c r="R22" i="13" s="1"/>
  <c r="F22" i="13"/>
  <c r="D5" i="12" s="1"/>
  <c r="E5" i="12" l="1"/>
  <c r="Q5" i="12"/>
  <c r="Q22" i="12" s="1"/>
  <c r="L22" i="13"/>
  <c r="J22" i="13"/>
  <c r="H5" i="12" s="1"/>
  <c r="I5" i="12" s="1"/>
  <c r="I22" i="12" s="1"/>
  <c r="E12" i="11" s="1"/>
  <c r="I12" i="11" s="1"/>
  <c r="E17" i="11"/>
  <c r="I17" i="11" s="1"/>
  <c r="E11" i="11"/>
  <c r="I11" i="11" s="1"/>
  <c r="J5" i="12" l="1"/>
  <c r="K5" i="12"/>
  <c r="E22" i="12"/>
  <c r="E14" i="11"/>
  <c r="I14" i="11" s="1"/>
  <c r="E13" i="11"/>
  <c r="I13" i="11" s="1"/>
  <c r="K22" i="12" l="1"/>
  <c r="E5" i="11"/>
  <c r="I5" i="11" s="1"/>
  <c r="E6" i="11" l="1"/>
  <c r="I6" i="11" s="1"/>
  <c r="E8" i="11" l="1"/>
  <c r="I8" i="11" s="1"/>
  <c r="E24" i="11"/>
  <c r="I24" i="11" s="1"/>
  <c r="E20" i="11"/>
  <c r="I20" i="11" s="1"/>
  <c r="E21" i="11"/>
  <c r="I21" i="11" s="1"/>
  <c r="E22" i="11"/>
  <c r="I22" i="11" s="1"/>
  <c r="E23" i="11"/>
  <c r="I23" i="11" s="1"/>
  <c r="E27" i="11" l="1"/>
  <c r="I27" i="11" s="1"/>
  <c r="E29" i="11" l="1"/>
  <c r="I29" i="11" s="1"/>
  <c r="I30" i="11" s="1"/>
  <c r="E28" i="11"/>
  <c r="I28" i="11" s="1"/>
  <c r="I31" i="11" l="1"/>
  <c r="I32" i="11" l="1"/>
  <c r="I33" i="11"/>
  <c r="I37" i="11" l="1"/>
  <c r="E33" i="11"/>
  <c r="E37" i="11" l="1"/>
  <c r="E32" i="11"/>
  <c r="E31" i="11" s="1"/>
  <c r="E30" i="11" s="1"/>
</calcChain>
</file>

<file path=xl/sharedStrings.xml><?xml version="1.0" encoding="utf-8"?>
<sst xmlns="http://schemas.openxmlformats.org/spreadsheetml/2006/main" count="268" uniqueCount="143">
  <si>
    <t>품      명</t>
  </si>
  <si>
    <t>규      격</t>
  </si>
  <si>
    <t>단위</t>
  </si>
  <si>
    <t>수량</t>
  </si>
  <si>
    <t>재  료  비</t>
  </si>
  <si>
    <t>단  가</t>
  </si>
  <si>
    <t>노  무  비</t>
  </si>
  <si>
    <t>경      비</t>
  </si>
  <si>
    <t>합      계</t>
  </si>
  <si>
    <t/>
  </si>
  <si>
    <t>F</t>
  </si>
  <si>
    <t>식</t>
  </si>
  <si>
    <t>01. 외벽 판넬 구조보강공사</t>
    <phoneticPr fontId="1" type="noConversion"/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</si>
  <si>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</si>
  <si>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</si>
  <si>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</si>
  <si>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</si>
  <si>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</si>
  <si>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순  공  사  원  가</t>
  </si>
  <si>
    <t>재료비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</si>
  <si>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</si>
  <si>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</si>
  <si>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</si>
  <si>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</si>
  <si>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</si>
  <si>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</si>
  <si>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</si>
  <si>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</si>
  <si>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노무비</t>
  </si>
  <si>
    <t>직   접   노  무  비</t>
  </si>
  <si>
    <t>B1</t>
  </si>
  <si>
    <t>간   접   노  무  비</t>
  </si>
  <si>
    <t>B2</t>
  </si>
  <si>
    <t>B</t>
  </si>
  <si>
    <t>경  비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</si>
  <si>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</si>
  <si>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</si>
  <si>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</si>
  <si>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</si>
  <si>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</si>
  <si>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</si>
  <si>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</si>
  <si>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</si>
  <si>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</si>
  <si>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</si>
  <si>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</si>
  <si>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</si>
  <si>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</si>
  <si>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</si>
  <si>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</si>
  <si>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</si>
  <si>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</si>
  <si>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</si>
  <si>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</si>
  <si>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</si>
  <si>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</si>
  <si>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</si>
  <si>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</si>
  <si>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</si>
  <si>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</si>
  <si>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</si>
  <si>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</si>
  <si>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</si>
  <si>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</si>
  <si>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</si>
  <si>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</si>
  <si>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</si>
  <si>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</si>
  <si>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</si>
  <si>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</si>
  <si>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</si>
  <si>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</si>
  <si>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총       원       가</t>
  </si>
  <si>
    <t>부   가   가  치  세</t>
  </si>
  <si>
    <t>H</t>
  </si>
  <si>
    <t>도    급    금    액</t>
  </si>
  <si>
    <t>Y</t>
  </si>
  <si>
    <t>관   급  자   재  대</t>
  </si>
  <si>
    <t>J</t>
  </si>
  <si>
    <t>사   급   자  재  대</t>
  </si>
  <si>
    <t>K</t>
  </si>
  <si>
    <t>폐  기  물  처 리 비</t>
  </si>
  <si>
    <t>L</t>
  </si>
  <si>
    <t>총   공   사  금  액</t>
  </si>
  <si>
    <t>공 사 집 계 표</t>
  </si>
  <si>
    <t>비고</t>
  </si>
  <si>
    <t>금    액</t>
  </si>
  <si>
    <t>손료요율</t>
  </si>
  <si>
    <t>손료구분</t>
  </si>
  <si>
    <t>적용구분</t>
  </si>
  <si>
    <t>합계구분</t>
  </si>
  <si>
    <t>기계경비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</si>
  <si>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</si>
  <si>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</si>
  <si>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</si>
  <si>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</si>
  <si>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</si>
  <si>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</si>
  <si>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</si>
  <si>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</si>
  <si>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</si>
  <si>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</si>
  <si>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</si>
  <si>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</si>
  <si>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</si>
  <si>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</si>
  <si>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사용자항목5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</si>
  <si>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</si>
  <si>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</si>
  <si>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</si>
  <si>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</si>
  <si>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</si>
  <si>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</si>
  <si>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</si>
  <si>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</si>
  <si>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</si>
  <si>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</si>
  <si>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</si>
  <si>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</si>
  <si>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</si>
  <si>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</si>
  <si>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</si>
  <si>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품목구분</t>
  </si>
  <si>
    <t>조달코드</t>
  </si>
  <si>
    <t>합  계</t>
  </si>
  <si>
    <t>공 사 내 역 서</t>
  </si>
  <si>
    <t>수  량</t>
  </si>
  <si>
    <t>금   액</t>
  </si>
  <si>
    <t>각파이프</t>
    <phoneticPr fontId="1" type="noConversion"/>
  </si>
  <si>
    <t>100*50*2.3</t>
    <phoneticPr fontId="1" type="noConversion"/>
  </si>
  <si>
    <t>본</t>
    <phoneticPr fontId="1" type="noConversion"/>
  </si>
  <si>
    <t>50*50*2.3</t>
    <phoneticPr fontId="1" type="noConversion"/>
  </si>
  <si>
    <t>후레싱</t>
    <phoneticPr fontId="1" type="noConversion"/>
  </si>
  <si>
    <t>식</t>
    <phoneticPr fontId="1" type="noConversion"/>
  </si>
  <si>
    <t>베이스플레이트</t>
    <phoneticPr fontId="1" type="noConversion"/>
  </si>
  <si>
    <t>EA</t>
    <phoneticPr fontId="1" type="noConversion"/>
  </si>
  <si>
    <t>화스너</t>
    <phoneticPr fontId="1" type="noConversion"/>
  </si>
  <si>
    <t>기타부자재</t>
    <phoneticPr fontId="1" type="noConversion"/>
  </si>
  <si>
    <t>5톤,1일</t>
    <phoneticPr fontId="1" type="noConversion"/>
  </si>
  <si>
    <t>삭</t>
    <phoneticPr fontId="1" type="noConversion"/>
  </si>
  <si>
    <t>고소작업대임대료(스카이)</t>
    <phoneticPr fontId="1" type="noConversion"/>
  </si>
  <si>
    <t>대</t>
    <phoneticPr fontId="1" type="noConversion"/>
  </si>
  <si>
    <t>공사명 : 이노프라자 외벽 판넬 구조 보강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</si>
</sst>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  <xf numFmtId="0" fontId="9" fillId="0" borderId="8" xfId="0" quotePrefix="1" applyFont="1" applyBorder="1" applyAlignment="1">
      <alignment horizontal="left" vertical="center" shrinkToFit="1"/>
    </xf>
    <xf numFmtId="0" fontId="9" fillId="0" borderId="8" xfId="0" applyFont="1" applyBorder="1" applyAlignment="1">
      <alignment horizontal="right" vertical="center" shrinkToFit="1"/>
    </xf>
    <xf numFmtId="0" fontId="9" fillId="0" borderId="9" xfId="0" quotePrefix="1" applyFont="1" applyBorder="1" applyAlignment="1">
      <alignment horizontal="left" vertical="center" shrinkToFit="1"/>
    </xf>
    <xf numFmtId="0" fontId="9" fillId="0" borderId="9" xfId="0" applyFont="1" applyBorder="1" applyAlignment="1">
      <alignment horizontal="right" vertical="center" shrinkToFit="1"/>
    </xf>
    <xf numFmtId="0" fontId="9" fillId="0" borderId="10" xfId="0" quotePrefix="1" applyFont="1" applyBorder="1" applyAlignment="1">
      <alignment horizontal="left" vertical="center" shrinkToFit="1"/>
    </xf>
    <xf numFmtId="0" fontId="9" fillId="0" borderId="10" xfId="0" applyFont="1" applyBorder="1" applyAlignment="1">
      <alignment horizontal="right" vertical="center" shrinkToFit="1"/>
    </xf>
    <xf numFmtId="0" fontId="9" fillId="3" borderId="1" xfId="0" quotePrefix="1" applyFont="1" applyFill="1" applyBorder="1" applyAlignment="1">
      <alignment horizontal="left" vertical="center" shrinkToFit="1"/>
    </xf>
    <xf numFmtId="0" fontId="9" fillId="3" borderId="1" xfId="0" applyFont="1" applyFill="1" applyBorder="1" applyAlignment="1">
      <alignment horizontal="right" vertical="center" shrinkToFit="1"/>
    </xf>
    <xf numFmtId="0" fontId="9" fillId="0" borderId="10" xfId="0" applyFont="1" applyBorder="1" applyAlignment="1">
      <alignment horizontal="left" vertical="center" shrinkToFit="1"/>
    </xf>
    <xf numFmtId="0" fontId="9" fillId="0" borderId="9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right" vertical="center" shrinkToFit="1"/>
    </xf>
    <xf numFmtId="0" fontId="9" fillId="0" borderId="1" xfId="0" quotePrefix="1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shrinkToFit="1"/>
    </xf>
    <xf numFmtId="0" fontId="8" fillId="0" borderId="1" xfId="0" quotePrefix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left" vertical="center" shrinkToFit="1"/>
    </xf>
    <xf numFmtId="0" fontId="9" fillId="3" borderId="1" xfId="0" quotePrefix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10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1" xfId="0" quotePrefix="1" applyFont="1" applyBorder="1" applyAlignment="1">
      <alignment horizontal="right" vertical="center" shrinkToFit="1"/>
    </xf>
    <xf numFmtId="0" fontId="11" fillId="0" borderId="0" xfId="0" applyFont="1">
      <alignment vertical="center"/>
    </xf>
    <xf numFmtId="0" fontId="9" fillId="5" borderId="1" xfId="0" quotePrefix="1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left" vertical="center" shrinkToFit="1"/>
    </xf>
    <xf numFmtId="0" fontId="9" fillId="5" borderId="1" xfId="0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right" vertical="center" shrinkToFit="1"/>
    </xf>
    <xf numFmtId="0" fontId="8" fillId="5" borderId="1" xfId="0" applyFont="1" applyFill="1" applyBorder="1" applyAlignment="1">
      <alignment horizontal="right" vertical="center" shrinkToFit="1"/>
    </xf>
    <xf numFmtId="0" fontId="8" fillId="0" borderId="1" xfId="0" quotePrefix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3" borderId="1" xfId="0" quotePrefix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8" fillId="0" borderId="8" xfId="0" quotePrefix="1" applyFont="1" applyBorder="1" applyAlignment="1">
      <alignment horizontal="center" vertical="center" textRotation="255" shrinkToFit="1"/>
    </xf>
    <xf numFmtId="0" fontId="8" fillId="0" borderId="9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  <xf numFmtId="0" fontId="8" fillId="0" borderId="1" xfId="0" applyFont="1" applyBorder="1" applyAlignment="1">
      <alignment horizontal="center" vertical="center" textRotation="255" shrinkToFit="1"/>
    </xf>
    <xf numFmtId="0" fontId="8" fillId="0" borderId="8" xfId="0" applyFont="1" applyBorder="1" applyAlignment="1">
      <alignment horizontal="center" vertical="center" textRotation="255" shrinkToFit="1"/>
    </xf>
    <xf numFmtId="0" fontId="4" fillId="0" borderId="0" xfId="0" applyFont="1" applyAlignment="1">
      <alignment horizontal="center" vertical="center"/>
    </xf>
    <xf numFmtId="0" fontId="5" fillId="0" borderId="0" xfId="0" quotePrefix="1" applyFont="1">
      <alignment vertical="center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4" borderId="11" xfId="0" quotePrefix="1" applyFont="1" applyFill="1" applyBorder="1" applyAlignment="1">
      <alignment horizontal="left" vertical="center" shrinkToFit="1"/>
    </xf>
    <xf numFmtId="0" fontId="10" fillId="4" borderId="12" xfId="0" quotePrefix="1" applyFont="1" applyFill="1" applyBorder="1" applyAlignment="1">
      <alignment horizontal="left" vertical="center" shrinkToFit="1"/>
    </xf>
    <xf numFmtId="0" fontId="10" fillId="4" borderId="13" xfId="0" quotePrefix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58"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665;&#54665;&#44288;&#47144;\&#52280;&#44256;\&#44221;&#51452;&#44277;&#44256;&#52285;&#54840;&#44060;&#52404;\MSOFFICE\HEXCEL\&#49892;&#54665;\&#49328;&#52636;&#44540;&#4414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"/>
      <sheetName val="산출"/>
      <sheetName val="품적용"/>
      <sheetName val="내역"/>
      <sheetName val="갑지"/>
      <sheetName val="내역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I37"/>
  <sheetViews>
    <sheetView tabSelected="1" workbookViewId="0">
      <pane xSplit="3" ySplit="4" topLeftCell="D5" activePane="bottomRight" state="frozen"/>
      <selection activeCell="D55" sqref="D55"/>
      <selection pane="topRight" activeCell="D55" sqref="D55"/>
      <selection pane="bottomLeft" activeCell="D55" sqref="D55"/>
      <selection pane="bottomRight" activeCell="A2" sqref="A2:F2"/>
    </sheetView>
  </sheetViews>
  <sheetFormatPr defaultRowHeight="16.5" x14ac:dyDescent="0.3"/>
  <cols>
    <col min="1" max="2" width="3.625" customWidth="1"/>
    <col min="3" max="3" width="15.625" style="16" customWidth="1"/>
    <col min="4" max="4" width="54.375" style="16" customWidth="1"/>
    <col min="5" max="5" width="25.625" style="17" customWidth="1"/>
    <col min="6" max="6" width="19.625" style="16" customWidth="1"/>
    <col min="7" max="7" width="5.75" hidden="1" customWidth="1"/>
    <col min="8" max="8" width="14.375" hidden="1" customWidth="1"/>
    <col min="9" max="9" width="6.875" hidden="1" customWidth="1"/>
    <col min="10" max="10" width="9.75" customWidth="1"/>
    <col min="11" max="11" width="11" customWidth="1"/>
  </cols>
  <sheetData>
    <row r="1" spans="1:9" ht="23.25" customHeight="1" x14ac:dyDescent="0.3">
      <c r="A1" s="45" t="s">
        <v>13</v>
      </c>
      <c r="B1" s="45"/>
      <c r="C1" s="45"/>
      <c r="D1" s="45"/>
      <c r="E1" s="45"/>
      <c r="F1" s="45"/>
    </row>
    <row r="2" spans="1:9" ht="16.149999999999999" customHeight="1" x14ac:dyDescent="0.3">
      <c r="A2" s="46" t="s">
        <v>142</v>
      </c>
      <c r="B2" s="47"/>
      <c r="C2" s="47"/>
      <c r="D2" s="47"/>
      <c r="E2" s="47"/>
      <c r="F2" s="47"/>
    </row>
    <row r="3" spans="1:9" ht="12" customHeight="1" x14ac:dyDescent="0.3">
      <c r="A3" s="48" t="s">
        <v>14</v>
      </c>
      <c r="B3" s="49"/>
      <c r="C3" s="50"/>
      <c r="D3" s="54" t="s">
        <v>15</v>
      </c>
      <c r="E3" s="54" t="s">
        <v>16</v>
      </c>
      <c r="F3" s="54" t="s">
        <v>17</v>
      </c>
    </row>
    <row r="4" spans="1:9" ht="12" customHeight="1" x14ac:dyDescent="0.3">
      <c r="A4" s="51"/>
      <c r="B4" s="52"/>
      <c r="C4" s="53"/>
      <c r="D4" s="54"/>
      <c r="E4" s="54"/>
      <c r="F4" s="54"/>
    </row>
    <row r="5" spans="1:9" ht="14.1" customHeight="1" x14ac:dyDescent="0.3">
      <c r="A5" s="40" t="s">
        <v>18</v>
      </c>
      <c r="B5" s="40" t="s">
        <v>19</v>
      </c>
      <c r="C5" s="3" t="s">
        <v>20</v>
      </c>
      <c r="D5" s="3" t="s">
        <v>9</v>
      </c>
      <c r="E5" s="4">
        <f>집계표!E22</f>
        <v>0</v>
      </c>
      <c r="F5" s="3" t="s">
        <v>9</v>
      </c>
      <c r="G5" s="1" t="s">
        <v>21</v>
      </c>
      <c r="H5">
        <v>0</v>
      </c>
      <c r="I5">
        <f t="shared" ref="I5:I29" si="0">E5</f>
        <v>0</v>
      </c>
    </row>
    <row r="6" spans="1:9" ht="14.1" customHeight="1" x14ac:dyDescent="0.3">
      <c r="A6" s="41"/>
      <c r="B6" s="41"/>
      <c r="C6" s="5" t="s">
        <v>22</v>
      </c>
      <c r="D6" s="5" t="s">
        <v>9</v>
      </c>
      <c r="E6" s="6">
        <f>ROUNDDOWN(E5*H6, 0)</f>
        <v>0</v>
      </c>
      <c r="F6" s="5" t="s">
        <v>9</v>
      </c>
      <c r="G6" s="1" t="s">
        <v>23</v>
      </c>
      <c r="H6">
        <v>0</v>
      </c>
      <c r="I6">
        <f t="shared" si="0"/>
        <v>0</v>
      </c>
    </row>
    <row r="7" spans="1:9" ht="14.1" customHeight="1" x14ac:dyDescent="0.3">
      <c r="A7" s="42"/>
      <c r="B7" s="42"/>
      <c r="C7" s="7" t="s">
        <v>24</v>
      </c>
      <c r="D7" s="7" t="s">
        <v>9</v>
      </c>
      <c r="E7" s="8"/>
      <c r="F7" s="7" t="s">
        <v>9</v>
      </c>
      <c r="G7" s="1" t="s">
        <v>25</v>
      </c>
      <c r="H7">
        <v>0</v>
      </c>
      <c r="I7">
        <f t="shared" si="0"/>
        <v>0</v>
      </c>
    </row>
    <row r="8" spans="1:9" ht="14.1" customHeight="1" x14ac:dyDescent="0.3">
      <c r="A8" s="43"/>
      <c r="B8" s="43"/>
      <c r="C8" s="9" t="s">
        <v>26</v>
      </c>
      <c r="D8" s="9" t="s">
        <v>9</v>
      </c>
      <c r="E8" s="10">
        <f>SUM(E5:E6)-ABS(E7)</f>
        <v>0</v>
      </c>
      <c r="F8" s="9" t="s">
        <v>9</v>
      </c>
      <c r="G8" s="1" t="s">
        <v>27</v>
      </c>
      <c r="H8">
        <v>0</v>
      </c>
      <c r="I8">
        <f t="shared" si="0"/>
        <v>0</v>
      </c>
    </row>
    <row r="9" spans="1:9" ht="14.1" customHeight="1" x14ac:dyDescent="0.3">
      <c r="A9" s="44"/>
      <c r="B9" s="40" t="s">
        <v>28</v>
      </c>
      <c r="C9" s="3" t="s">
        <v>29</v>
      </c>
      <c r="D9" s="3" t="s">
        <v>9</v>
      </c>
      <c r="E9" s="4">
        <f>ROUNDDOWN(집계표!G22, 0)</f>
        <v>0</v>
      </c>
      <c r="F9" s="3" t="s">
        <v>9</v>
      </c>
      <c r="G9" s="1" t="s">
        <v>30</v>
      </c>
      <c r="H9">
        <v>0</v>
      </c>
      <c r="I9">
        <f t="shared" si="0"/>
        <v>0</v>
      </c>
    </row>
    <row r="10" spans="1:9" ht="14.1" customHeight="1" x14ac:dyDescent="0.3">
      <c r="A10" s="42"/>
      <c r="B10" s="42"/>
      <c r="C10" s="7" t="s">
        <v>31</v>
      </c>
      <c r="D10" s="11" t="str">
        <f>"직.노*"&amp;H10*100&amp;"%"</f>
        <v>직.노*15%</v>
      </c>
      <c r="E10" s="8">
        <f>ROUNDDOWN(E9*H10, 0)</f>
        <v>0</v>
      </c>
      <c r="F10" s="7" t="s">
        <v>9</v>
      </c>
      <c r="G10" s="1" t="s">
        <v>32</v>
      </c>
      <c r="H10">
        <v>0.15</v>
      </c>
      <c r="I10">
        <f t="shared" si="0"/>
        <v>0</v>
      </c>
    </row>
    <row r="11" spans="1:9" ht="14.1" customHeight="1" x14ac:dyDescent="0.3">
      <c r="A11" s="43"/>
      <c r="B11" s="43"/>
      <c r="C11" s="9" t="s">
        <v>26</v>
      </c>
      <c r="D11" s="9" t="s">
        <v>9</v>
      </c>
      <c r="E11" s="10">
        <f>SUM(E9:E10)</f>
        <v>0</v>
      </c>
      <c r="F11" s="9" t="s">
        <v>9</v>
      </c>
      <c r="G11" s="1" t="s">
        <v>33</v>
      </c>
      <c r="H11">
        <v>0</v>
      </c>
      <c r="I11">
        <f t="shared" si="0"/>
        <v>0</v>
      </c>
    </row>
    <row r="12" spans="1:9" ht="14.1" customHeight="1" x14ac:dyDescent="0.3">
      <c r="A12" s="44"/>
      <c r="B12" s="40" t="s">
        <v>34</v>
      </c>
      <c r="C12" s="3" t="s">
        <v>35</v>
      </c>
      <c r="D12" s="3" t="s">
        <v>9</v>
      </c>
      <c r="E12" s="4">
        <f>ROUNDDOWN(집계표!I22, 0)</f>
        <v>0</v>
      </c>
      <c r="F12" s="3" t="s">
        <v>9</v>
      </c>
      <c r="G12" s="1" t="s">
        <v>36</v>
      </c>
      <c r="H12">
        <v>0</v>
      </c>
      <c r="I12">
        <f t="shared" si="0"/>
        <v>0</v>
      </c>
    </row>
    <row r="13" spans="1:9" ht="14.1" customHeight="1" x14ac:dyDescent="0.3">
      <c r="A13" s="41"/>
      <c r="B13" s="41"/>
      <c r="C13" s="5" t="s">
        <v>37</v>
      </c>
      <c r="D13" s="12" t="str">
        <f>"(노)*"&amp;H13*100&amp;"%"</f>
        <v>(노)*3.56%</v>
      </c>
      <c r="E13" s="6">
        <f>ROUNDDOWN((E11)*H13, 0)</f>
        <v>0</v>
      </c>
      <c r="F13" s="5" t="s">
        <v>9</v>
      </c>
      <c r="G13" s="1" t="s">
        <v>38</v>
      </c>
      <c r="H13">
        <v>3.56E-2</v>
      </c>
      <c r="I13">
        <f t="shared" si="0"/>
        <v>0</v>
      </c>
    </row>
    <row r="14" spans="1:9" ht="14.1" customHeight="1" x14ac:dyDescent="0.3">
      <c r="A14" s="41"/>
      <c r="B14" s="41"/>
      <c r="C14" s="5" t="s">
        <v>39</v>
      </c>
      <c r="D14" s="12" t="str">
        <f>"(노)*"&amp;H14*100&amp;"%"</f>
        <v>(노)*1.01%</v>
      </c>
      <c r="E14" s="6">
        <f>ROUNDDOWN((E11)*H14, 0)</f>
        <v>0</v>
      </c>
      <c r="F14" s="5" t="s">
        <v>9</v>
      </c>
      <c r="G14" s="1" t="s">
        <v>40</v>
      </c>
      <c r="H14">
        <v>1.01E-2</v>
      </c>
      <c r="I14">
        <f t="shared" si="0"/>
        <v>0</v>
      </c>
    </row>
    <row r="15" spans="1:9" ht="14.1" customHeight="1" x14ac:dyDescent="0.3">
      <c r="A15" s="41"/>
      <c r="B15" s="41"/>
      <c r="C15" s="5" t="s">
        <v>41</v>
      </c>
      <c r="D15" s="5" t="s">
        <v>9</v>
      </c>
      <c r="E15" s="6">
        <f>ROUNDDOWN((E9)*H15, 0)</f>
        <v>0</v>
      </c>
      <c r="F15" s="5" t="s">
        <v>9</v>
      </c>
      <c r="G15" s="1" t="s">
        <v>42</v>
      </c>
      <c r="H15">
        <v>0</v>
      </c>
      <c r="I15">
        <f t="shared" si="0"/>
        <v>0</v>
      </c>
    </row>
    <row r="16" spans="1:9" ht="14.1" customHeight="1" x14ac:dyDescent="0.3">
      <c r="A16" s="41"/>
      <c r="B16" s="41"/>
      <c r="C16" s="5" t="s">
        <v>43</v>
      </c>
      <c r="D16" s="5" t="s">
        <v>9</v>
      </c>
      <c r="E16" s="6">
        <f>ROUNDDOWN((E9)*H16, 0)</f>
        <v>0</v>
      </c>
      <c r="F16" s="5" t="s">
        <v>9</v>
      </c>
      <c r="G16" s="1" t="s">
        <v>44</v>
      </c>
      <c r="H16">
        <v>0</v>
      </c>
      <c r="I16">
        <f t="shared" si="0"/>
        <v>0</v>
      </c>
    </row>
    <row r="17" spans="1:9" ht="14.1" customHeight="1" x14ac:dyDescent="0.3">
      <c r="A17" s="41"/>
      <c r="B17" s="41"/>
      <c r="C17" s="5" t="s">
        <v>45</v>
      </c>
      <c r="D17" s="5" t="s">
        <v>9</v>
      </c>
      <c r="E17" s="6">
        <f>ROUNDDOWN((E15)*H17, 0)</f>
        <v>0</v>
      </c>
      <c r="F17" s="5" t="s">
        <v>9</v>
      </c>
      <c r="G17" s="1" t="s">
        <v>46</v>
      </c>
      <c r="H17">
        <v>0</v>
      </c>
      <c r="I17">
        <f t="shared" si="0"/>
        <v>0</v>
      </c>
    </row>
    <row r="18" spans="1:9" ht="14.1" customHeight="1" x14ac:dyDescent="0.3">
      <c r="A18" s="41"/>
      <c r="B18" s="41"/>
      <c r="C18" s="5" t="s">
        <v>47</v>
      </c>
      <c r="D18" s="5" t="s">
        <v>9</v>
      </c>
      <c r="E18" s="6">
        <f>ROUNDDOWN((E9)*H18, 0)</f>
        <v>0</v>
      </c>
      <c r="F18" s="5" t="s">
        <v>9</v>
      </c>
      <c r="G18" s="1" t="s">
        <v>48</v>
      </c>
      <c r="H18">
        <v>0</v>
      </c>
      <c r="I18">
        <f t="shared" si="0"/>
        <v>0</v>
      </c>
    </row>
    <row r="19" spans="1:9" ht="14.1" customHeight="1" x14ac:dyDescent="0.3">
      <c r="A19" s="41"/>
      <c r="B19" s="41"/>
      <c r="C19" s="5" t="s">
        <v>49</v>
      </c>
      <c r="D19" s="5" t="s">
        <v>9</v>
      </c>
      <c r="E19" s="6"/>
      <c r="F19" s="5" t="s">
        <v>9</v>
      </c>
      <c r="G19" s="1" t="s">
        <v>50</v>
      </c>
      <c r="H19">
        <v>0</v>
      </c>
      <c r="I19">
        <f t="shared" si="0"/>
        <v>0</v>
      </c>
    </row>
    <row r="20" spans="1:9" ht="14.1" customHeight="1" x14ac:dyDescent="0.3">
      <c r="A20" s="41"/>
      <c r="B20" s="41"/>
      <c r="C20" s="5" t="s">
        <v>51</v>
      </c>
      <c r="D20" s="12" t="str">
        <f>"(재+노)*"&amp;H20*100&amp;"%"</f>
        <v>(재+노)*4.6%</v>
      </c>
      <c r="E20" s="6">
        <f>ROUNDDOWN((E8+E11)*H20, 0)</f>
        <v>0</v>
      </c>
      <c r="F20" s="5" t="s">
        <v>9</v>
      </c>
      <c r="G20" s="1" t="s">
        <v>52</v>
      </c>
      <c r="H20">
        <v>4.5999999999999999E-2</v>
      </c>
      <c r="I20">
        <f t="shared" si="0"/>
        <v>0</v>
      </c>
    </row>
    <row r="21" spans="1:9" ht="14.1" customHeight="1" x14ac:dyDescent="0.3">
      <c r="A21" s="41"/>
      <c r="B21" s="41"/>
      <c r="C21" s="5" t="s">
        <v>53</v>
      </c>
      <c r="D21" s="5" t="s">
        <v>9</v>
      </c>
      <c r="E21" s="6">
        <f>ROUNDDOWN((E8+E9+E12)*H21, 0)</f>
        <v>0</v>
      </c>
      <c r="F21" s="5" t="s">
        <v>9</v>
      </c>
      <c r="G21" s="1" t="s">
        <v>54</v>
      </c>
      <c r="H21">
        <v>0</v>
      </c>
      <c r="I21">
        <f t="shared" si="0"/>
        <v>0</v>
      </c>
    </row>
    <row r="22" spans="1:9" ht="14.1" customHeight="1" x14ac:dyDescent="0.3">
      <c r="A22" s="41"/>
      <c r="B22" s="41"/>
      <c r="C22" s="5" t="s">
        <v>55</v>
      </c>
      <c r="D22" s="5" t="s">
        <v>9</v>
      </c>
      <c r="E22" s="6">
        <f>ROUNDDOWN((E8+E9+E12)*H22, 0)</f>
        <v>0</v>
      </c>
      <c r="F22" s="5" t="s">
        <v>9</v>
      </c>
      <c r="G22" s="1" t="s">
        <v>56</v>
      </c>
      <c r="H22">
        <v>0</v>
      </c>
      <c r="I22">
        <f t="shared" si="0"/>
        <v>0</v>
      </c>
    </row>
    <row r="23" spans="1:9" ht="14.1" customHeight="1" x14ac:dyDescent="0.3">
      <c r="A23" s="41"/>
      <c r="B23" s="41"/>
      <c r="C23" s="5" t="s">
        <v>57</v>
      </c>
      <c r="D23" s="5" t="s">
        <v>9</v>
      </c>
      <c r="E23" s="6">
        <f>ROUNDDOWN((E8+E9+E12)*H23*(1/12), 0)</f>
        <v>0</v>
      </c>
      <c r="F23" s="5" t="s">
        <v>9</v>
      </c>
      <c r="G23" s="1" t="s">
        <v>58</v>
      </c>
      <c r="H23">
        <v>0</v>
      </c>
      <c r="I23">
        <f t="shared" si="0"/>
        <v>0</v>
      </c>
    </row>
    <row r="24" spans="1:9" ht="14.1" customHeight="1" x14ac:dyDescent="0.3">
      <c r="A24" s="41"/>
      <c r="B24" s="41"/>
      <c r="C24" s="5" t="s">
        <v>59</v>
      </c>
      <c r="D24" s="5" t="s">
        <v>9</v>
      </c>
      <c r="E24" s="6">
        <f>ROUNDDOWN((E8+E9+E12)*H24, 0)</f>
        <v>0</v>
      </c>
      <c r="F24" s="5" t="s">
        <v>9</v>
      </c>
      <c r="G24" s="1" t="s">
        <v>60</v>
      </c>
      <c r="H24">
        <v>0</v>
      </c>
      <c r="I24">
        <f t="shared" si="0"/>
        <v>0</v>
      </c>
    </row>
    <row r="25" spans="1:9" ht="14.1" customHeight="1" x14ac:dyDescent="0.3">
      <c r="A25" s="41"/>
      <c r="B25" s="41"/>
      <c r="C25" s="5" t="s">
        <v>61</v>
      </c>
      <c r="D25" s="5" t="s">
        <v>9</v>
      </c>
      <c r="E25" s="6"/>
      <c r="F25" s="5" t="s">
        <v>9</v>
      </c>
      <c r="G25" s="1" t="s">
        <v>62</v>
      </c>
      <c r="H25">
        <v>0</v>
      </c>
      <c r="I25">
        <f t="shared" si="0"/>
        <v>0</v>
      </c>
    </row>
    <row r="26" spans="1:9" ht="14.1" customHeight="1" x14ac:dyDescent="0.3">
      <c r="A26" s="42"/>
      <c r="B26" s="42"/>
      <c r="C26" s="7" t="s">
        <v>63</v>
      </c>
      <c r="D26" s="7" t="s">
        <v>9</v>
      </c>
      <c r="E26" s="8"/>
      <c r="F26" s="7" t="s">
        <v>9</v>
      </c>
      <c r="G26" s="1" t="s">
        <v>64</v>
      </c>
      <c r="H26">
        <v>0</v>
      </c>
      <c r="I26">
        <f t="shared" si="0"/>
        <v>0</v>
      </c>
    </row>
    <row r="27" spans="1:9" ht="14.1" customHeight="1" x14ac:dyDescent="0.3">
      <c r="A27" s="43"/>
      <c r="B27" s="43"/>
      <c r="C27" s="9" t="s">
        <v>26</v>
      </c>
      <c r="D27" s="9" t="s">
        <v>9</v>
      </c>
      <c r="E27" s="10">
        <f>SUM(E12:E26)</f>
        <v>0</v>
      </c>
      <c r="F27" s="9" t="s">
        <v>9</v>
      </c>
      <c r="G27" s="1" t="s">
        <v>65</v>
      </c>
      <c r="H27">
        <v>0</v>
      </c>
      <c r="I27">
        <f t="shared" si="0"/>
        <v>0</v>
      </c>
    </row>
    <row r="28" spans="1:9" ht="14.1" customHeight="1" x14ac:dyDescent="0.3">
      <c r="A28" s="43"/>
      <c r="B28" s="38" t="s">
        <v>66</v>
      </c>
      <c r="C28" s="39"/>
      <c r="D28" s="9" t="s">
        <v>9</v>
      </c>
      <c r="E28" s="10">
        <f>E8+E11+E27</f>
        <v>0</v>
      </c>
      <c r="F28" s="9" t="s">
        <v>9</v>
      </c>
      <c r="G28" s="1" t="s">
        <v>67</v>
      </c>
      <c r="H28">
        <v>0</v>
      </c>
      <c r="I28">
        <f t="shared" si="0"/>
        <v>0</v>
      </c>
    </row>
    <row r="29" spans="1:9" ht="14.1" customHeight="1" x14ac:dyDescent="0.3">
      <c r="A29" s="36" t="s">
        <v>68</v>
      </c>
      <c r="B29" s="37"/>
      <c r="C29" s="37"/>
      <c r="D29" s="13" t="str">
        <f>"(재+노+경)*"&amp;H29*100&amp;"%"</f>
        <v>(재+노+경)*6%</v>
      </c>
      <c r="E29" s="14">
        <f>ROUNDDOWN((E8+E11+E27)*H29, 0)</f>
        <v>0</v>
      </c>
      <c r="F29" s="15" t="s">
        <v>9</v>
      </c>
      <c r="G29" s="1" t="s">
        <v>69</v>
      </c>
      <c r="H29">
        <v>0.06</v>
      </c>
      <c r="I29">
        <f t="shared" si="0"/>
        <v>0</v>
      </c>
    </row>
    <row r="30" spans="1:9" ht="14.1" customHeight="1" x14ac:dyDescent="0.3">
      <c r="A30" s="36" t="s">
        <v>70</v>
      </c>
      <c r="B30" s="37"/>
      <c r="C30" s="37"/>
      <c r="D30" s="13" t="str">
        <f>"(노+경+일)*"&amp;H30*100&amp;"%"</f>
        <v>(노+경+일)*15%</v>
      </c>
      <c r="E30" s="14">
        <f>E31-E29-E28</f>
        <v>0</v>
      </c>
      <c r="F30" s="15" t="s">
        <v>9</v>
      </c>
      <c r="G30" s="1" t="s">
        <v>71</v>
      </c>
      <c r="H30">
        <v>0.15</v>
      </c>
      <c r="I30">
        <f>(I11+I27+I29)*H30+909</f>
        <v>909</v>
      </c>
    </row>
    <row r="31" spans="1:9" ht="14.1" customHeight="1" x14ac:dyDescent="0.3">
      <c r="A31" s="36" t="s">
        <v>72</v>
      </c>
      <c r="B31" s="37"/>
      <c r="C31" s="37"/>
      <c r="D31" s="15" t="s">
        <v>9</v>
      </c>
      <c r="E31" s="14">
        <f>ROUNDDOWN(E33-E32, 0)</f>
        <v>0</v>
      </c>
      <c r="F31" s="15" t="s">
        <v>9</v>
      </c>
      <c r="G31" s="1" t="s">
        <v>10</v>
      </c>
      <c r="H31">
        <v>0</v>
      </c>
      <c r="I31">
        <f>SUM(I28:I30)</f>
        <v>909</v>
      </c>
    </row>
    <row r="32" spans="1:9" ht="14.1" customHeight="1" x14ac:dyDescent="0.3">
      <c r="A32" s="36" t="s">
        <v>73</v>
      </c>
      <c r="B32" s="37"/>
      <c r="C32" s="37"/>
      <c r="D32" s="13" t="str">
        <f>"(총원가)*"&amp;H32*100&amp;"%"</f>
        <v>(총원가)*10%</v>
      </c>
      <c r="E32" s="14">
        <f>ROUNDDOWN(((E33)/110)*10, 0)</f>
        <v>0</v>
      </c>
      <c r="F32" s="15" t="s">
        <v>9</v>
      </c>
      <c r="G32" s="1" t="s">
        <v>74</v>
      </c>
      <c r="H32">
        <v>0.1</v>
      </c>
      <c r="I32">
        <f>ROUNDDOWN((I31)*H32, 0)</f>
        <v>90</v>
      </c>
    </row>
    <row r="33" spans="1:9" ht="14.1" customHeight="1" x14ac:dyDescent="0.3">
      <c r="A33" s="38" t="s">
        <v>75</v>
      </c>
      <c r="B33" s="39"/>
      <c r="C33" s="39"/>
      <c r="D33" s="9" t="s">
        <v>9</v>
      </c>
      <c r="E33" s="10">
        <f>INT(I33/1000)*1000</f>
        <v>0</v>
      </c>
      <c r="F33" s="9" t="s">
        <v>9</v>
      </c>
      <c r="G33" s="1" t="s">
        <v>76</v>
      </c>
      <c r="H33">
        <v>0</v>
      </c>
      <c r="I33">
        <f>I31+I32</f>
        <v>999</v>
      </c>
    </row>
    <row r="34" spans="1:9" ht="14.1" customHeight="1" x14ac:dyDescent="0.3">
      <c r="A34" s="36" t="s">
        <v>77</v>
      </c>
      <c r="B34" s="37"/>
      <c r="C34" s="37"/>
      <c r="D34" s="15" t="s">
        <v>9</v>
      </c>
      <c r="E34" s="14"/>
      <c r="F34" s="15" t="s">
        <v>9</v>
      </c>
      <c r="G34" s="1" t="s">
        <v>78</v>
      </c>
      <c r="H34">
        <v>0</v>
      </c>
      <c r="I34">
        <f>E34</f>
        <v>0</v>
      </c>
    </row>
    <row r="35" spans="1:9" ht="14.1" customHeight="1" x14ac:dyDescent="0.3">
      <c r="A35" s="36" t="s">
        <v>79</v>
      </c>
      <c r="B35" s="37"/>
      <c r="C35" s="37"/>
      <c r="D35" s="15" t="s">
        <v>9</v>
      </c>
      <c r="E35" s="14"/>
      <c r="F35" s="15" t="s">
        <v>9</v>
      </c>
      <c r="G35" s="1" t="s">
        <v>80</v>
      </c>
      <c r="H35">
        <v>0</v>
      </c>
      <c r="I35">
        <f>E35</f>
        <v>0</v>
      </c>
    </row>
    <row r="36" spans="1:9" ht="14.1" customHeight="1" x14ac:dyDescent="0.3">
      <c r="A36" s="36" t="s">
        <v>81</v>
      </c>
      <c r="B36" s="37"/>
      <c r="C36" s="37"/>
      <c r="D36" s="15" t="s">
        <v>9</v>
      </c>
      <c r="E36" s="14"/>
      <c r="F36" s="15" t="s">
        <v>9</v>
      </c>
      <c r="G36" s="1" t="s">
        <v>82</v>
      </c>
      <c r="H36">
        <v>0</v>
      </c>
      <c r="I36">
        <f>E36</f>
        <v>0</v>
      </c>
    </row>
    <row r="37" spans="1:9" ht="14.1" customHeight="1" x14ac:dyDescent="0.3">
      <c r="A37" s="38" t="s">
        <v>83</v>
      </c>
      <c r="B37" s="39"/>
      <c r="C37" s="39"/>
      <c r="D37" s="9" t="s">
        <v>9</v>
      </c>
      <c r="E37" s="10">
        <f>ROUNDDOWN(E33+E34+E35+E36, 0)</f>
        <v>0</v>
      </c>
      <c r="F37" s="9" t="s">
        <v>9</v>
      </c>
      <c r="H37">
        <v>0</v>
      </c>
      <c r="I37">
        <f>I33+I34+I35+I36</f>
        <v>999</v>
      </c>
    </row>
  </sheetData>
  <mergeCells count="20">
    <mergeCell ref="A29:C29"/>
    <mergeCell ref="A1:F1"/>
    <mergeCell ref="A2:F2"/>
    <mergeCell ref="A3:C4"/>
    <mergeCell ref="D3:D4"/>
    <mergeCell ref="E3:E4"/>
    <mergeCell ref="F3:F4"/>
    <mergeCell ref="A5:A28"/>
    <mergeCell ref="B5:B8"/>
    <mergeCell ref="B9:B11"/>
    <mergeCell ref="B12:B27"/>
    <mergeCell ref="B28:C28"/>
    <mergeCell ref="A36:C36"/>
    <mergeCell ref="A37:C37"/>
    <mergeCell ref="A30:C30"/>
    <mergeCell ref="A31:C31"/>
    <mergeCell ref="A32:C32"/>
    <mergeCell ref="A33:C33"/>
    <mergeCell ref="A34:C34"/>
    <mergeCell ref="A35:C35"/>
  </mergeCells>
  <phoneticPr fontId="1" type="noConversion"/>
  <conditionalFormatting sqref="A5:F37">
    <cfRule type="containsText" dxfId="57" priority="1" stopIfTrue="1" operator="containsText" text=".">
      <formula>NOT(ISERROR(SEARCH(".",A5)))</formula>
    </cfRule>
    <cfRule type="notContainsText" dxfId="56" priority="2" stopIfTrue="1" operator="notContains" text=".">
      <formula>ISERROR(SEARCH(".",A5))</formula>
    </cfRule>
  </conditionalFormatting>
  <pageMargins left="0.7765515531031062" right="0.41666666666666669" top="0.57970115940231881" bottom="0.1388888888888889" header="0.3" footer="0.1388888888888889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AW22"/>
  <sheetViews>
    <sheetView workbookViewId="0">
      <pane xSplit="3" ySplit="4" topLeftCell="D5" activePane="bottomRight" state="frozen"/>
      <selection activeCell="D55" sqref="D55"/>
      <selection pane="topRight" activeCell="D55" sqref="D55"/>
      <selection pane="bottomLeft" activeCell="D55" sqref="D55"/>
      <selection pane="bottomRight" activeCell="A2" sqref="A2:L2"/>
    </sheetView>
  </sheetViews>
  <sheetFormatPr defaultRowHeight="16.5" x14ac:dyDescent="0.3"/>
  <cols>
    <col min="1" max="1" width="40.125" style="16" customWidth="1"/>
    <col min="2" max="3" width="4.625" style="2" customWidth="1"/>
    <col min="4" max="4" width="7.625" style="17" customWidth="1"/>
    <col min="5" max="5" width="9.625" style="17" customWidth="1"/>
    <col min="6" max="6" width="7.625" style="17" customWidth="1"/>
    <col min="7" max="7" width="9.625" style="17" customWidth="1"/>
    <col min="8" max="8" width="7.625" style="17" customWidth="1"/>
    <col min="9" max="9" width="9.625" style="17" customWidth="1"/>
    <col min="10" max="10" width="7.625" style="17" customWidth="1"/>
    <col min="11" max="11" width="9.625" style="17" customWidth="1"/>
    <col min="12" max="12" width="6.625" style="16" customWidth="1"/>
    <col min="13" max="49" width="9" hidden="1" customWidth="1"/>
    <col min="50" max="50" width="0" hidden="1" customWidth="1"/>
  </cols>
  <sheetData>
    <row r="1" spans="1:49" ht="30" customHeight="1" x14ac:dyDescent="0.3">
      <c r="A1" s="45" t="s">
        <v>84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49" ht="23.1" customHeight="1" x14ac:dyDescent="0.3">
      <c r="A2" s="46" t="s">
        <v>142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49" ht="23.1" customHeight="1" x14ac:dyDescent="0.3">
      <c r="A3" s="54" t="s">
        <v>0</v>
      </c>
      <c r="B3" s="54" t="s">
        <v>2</v>
      </c>
      <c r="C3" s="54" t="s">
        <v>3</v>
      </c>
      <c r="D3" s="54" t="s">
        <v>4</v>
      </c>
      <c r="E3" s="54"/>
      <c r="F3" s="54" t="s">
        <v>6</v>
      </c>
      <c r="G3" s="54"/>
      <c r="H3" s="54" t="s">
        <v>7</v>
      </c>
      <c r="I3" s="54"/>
      <c r="J3" s="54" t="s">
        <v>8</v>
      </c>
      <c r="K3" s="54"/>
      <c r="L3" s="54" t="s">
        <v>85</v>
      </c>
    </row>
    <row r="4" spans="1:49" ht="23.1" customHeight="1" x14ac:dyDescent="0.3">
      <c r="A4" s="54"/>
      <c r="B4" s="54"/>
      <c r="C4" s="54"/>
      <c r="D4" s="18" t="s">
        <v>5</v>
      </c>
      <c r="E4" s="18" t="s">
        <v>86</v>
      </c>
      <c r="F4" s="18" t="s">
        <v>5</v>
      </c>
      <c r="G4" s="18" t="s">
        <v>86</v>
      </c>
      <c r="H4" s="18" t="s">
        <v>5</v>
      </c>
      <c r="I4" s="18" t="s">
        <v>86</v>
      </c>
      <c r="J4" s="18" t="s">
        <v>5</v>
      </c>
      <c r="K4" s="18" t="s">
        <v>86</v>
      </c>
      <c r="L4" s="54"/>
      <c r="M4" t="s">
        <v>87</v>
      </c>
      <c r="N4" t="s">
        <v>88</v>
      </c>
      <c r="O4" t="s">
        <v>89</v>
      </c>
      <c r="P4" t="s">
        <v>90</v>
      </c>
      <c r="Q4" t="s">
        <v>91</v>
      </c>
      <c r="R4" t="s">
        <v>92</v>
      </c>
      <c r="S4" t="s">
        <v>93</v>
      </c>
      <c r="T4" t="s">
        <v>94</v>
      </c>
      <c r="U4" t="s">
        <v>95</v>
      </c>
      <c r="V4" t="s">
        <v>96</v>
      </c>
      <c r="W4" t="s">
        <v>97</v>
      </c>
      <c r="X4" t="s">
        <v>98</v>
      </c>
      <c r="Y4" t="s">
        <v>99</v>
      </c>
      <c r="Z4" t="s">
        <v>100</v>
      </c>
      <c r="AA4" t="s">
        <v>101</v>
      </c>
      <c r="AB4" t="s">
        <v>102</v>
      </c>
      <c r="AC4" t="s">
        <v>103</v>
      </c>
      <c r="AD4" t="s">
        <v>104</v>
      </c>
      <c r="AE4" t="s">
        <v>105</v>
      </c>
      <c r="AF4" t="s">
        <v>106</v>
      </c>
      <c r="AG4" t="s">
        <v>107</v>
      </c>
      <c r="AH4" t="s">
        <v>108</v>
      </c>
      <c r="AI4" t="s">
        <v>109</v>
      </c>
      <c r="AJ4" t="s">
        <v>110</v>
      </c>
      <c r="AK4" t="s">
        <v>111</v>
      </c>
      <c r="AL4" t="s">
        <v>112</v>
      </c>
      <c r="AM4" t="s">
        <v>113</v>
      </c>
      <c r="AN4" t="s">
        <v>114</v>
      </c>
      <c r="AO4" t="s">
        <v>115</v>
      </c>
      <c r="AP4" t="s">
        <v>116</v>
      </c>
      <c r="AQ4" t="s">
        <v>117</v>
      </c>
      <c r="AR4" t="s">
        <v>118</v>
      </c>
      <c r="AS4" t="s">
        <v>119</v>
      </c>
      <c r="AT4" t="s">
        <v>120</v>
      </c>
      <c r="AU4" t="s">
        <v>121</v>
      </c>
      <c r="AV4" t="s">
        <v>122</v>
      </c>
      <c r="AW4" t="s">
        <v>123</v>
      </c>
    </row>
    <row r="5" spans="1:49" ht="23.1" customHeight="1" x14ac:dyDescent="0.3">
      <c r="A5" s="19" t="str">
        <f>내역서!A5</f>
        <v>01. 외벽 판넬 구조보강공사</v>
      </c>
      <c r="B5" s="20" t="s">
        <v>11</v>
      </c>
      <c r="C5" s="21">
        <v>1</v>
      </c>
      <c r="D5" s="22">
        <f>내역서!F22</f>
        <v>0</v>
      </c>
      <c r="E5" s="22">
        <f>C5*D5</f>
        <v>0</v>
      </c>
      <c r="F5" s="22">
        <f>내역서!H22</f>
        <v>0</v>
      </c>
      <c r="G5" s="22">
        <f>C5*F5</f>
        <v>0</v>
      </c>
      <c r="H5" s="22">
        <f>내역서!J22</f>
        <v>0</v>
      </c>
      <c r="I5" s="22">
        <f>C5*H5</f>
        <v>0</v>
      </c>
      <c r="J5" s="22">
        <f t="shared" ref="J5:K5" si="0">D5+F5+H5</f>
        <v>0</v>
      </c>
      <c r="K5" s="22">
        <f t="shared" si="0"/>
        <v>0</v>
      </c>
      <c r="L5" s="23"/>
      <c r="P5">
        <v>1</v>
      </c>
      <c r="Q5">
        <f>C5*내역서!R22</f>
        <v>0</v>
      </c>
      <c r="R5">
        <f>C5*내역서!S22</f>
        <v>0</v>
      </c>
      <c r="S5">
        <f>C5*내역서!T22</f>
        <v>0</v>
      </c>
      <c r="T5">
        <f>C5*내역서!U22</f>
        <v>0</v>
      </c>
      <c r="U5">
        <f>C5*내역서!V22</f>
        <v>0</v>
      </c>
      <c r="V5">
        <f>C5*내역서!W22</f>
        <v>0</v>
      </c>
      <c r="W5">
        <f>C5*내역서!X22</f>
        <v>0</v>
      </c>
      <c r="X5">
        <f>C5*내역서!Y22</f>
        <v>0</v>
      </c>
      <c r="Y5">
        <f>C5*내역서!Z22</f>
        <v>0</v>
      </c>
      <c r="Z5">
        <f>C5*내역서!AA22</f>
        <v>0</v>
      </c>
      <c r="AA5">
        <f>C5*내역서!AB22</f>
        <v>0</v>
      </c>
      <c r="AB5">
        <f>C5*내역서!AC22</f>
        <v>0</v>
      </c>
      <c r="AC5">
        <f>C5*내역서!AD22</f>
        <v>0</v>
      </c>
      <c r="AD5">
        <f>C5*내역서!AE22</f>
        <v>0</v>
      </c>
      <c r="AE5">
        <f>C5*내역서!AF22</f>
        <v>0</v>
      </c>
      <c r="AF5">
        <f>C5*내역서!AG22</f>
        <v>0</v>
      </c>
      <c r="AG5">
        <f>C5*내역서!AH22</f>
        <v>0</v>
      </c>
      <c r="AH5">
        <f>C5*내역서!AI22</f>
        <v>0</v>
      </c>
      <c r="AI5">
        <f>C5*내역서!AJ22</f>
        <v>0</v>
      </c>
      <c r="AJ5">
        <f>C5*내역서!AK22</f>
        <v>0</v>
      </c>
      <c r="AK5">
        <f>C5*내역서!AL22</f>
        <v>0</v>
      </c>
      <c r="AL5">
        <f>C5*내역서!AM22</f>
        <v>0</v>
      </c>
      <c r="AM5">
        <f>C5*내역서!AN22</f>
        <v>0</v>
      </c>
      <c r="AN5">
        <f>C5*내역서!AO22</f>
        <v>0</v>
      </c>
      <c r="AO5">
        <f>C5*내역서!AP22</f>
        <v>0</v>
      </c>
      <c r="AP5">
        <f>C5*내역서!AQ22</f>
        <v>0</v>
      </c>
      <c r="AQ5">
        <f>C5*내역서!AR22</f>
        <v>0</v>
      </c>
      <c r="AR5">
        <f>C5*내역서!AS22</f>
        <v>0</v>
      </c>
      <c r="AS5">
        <f>C5*내역서!AT22</f>
        <v>0</v>
      </c>
      <c r="AT5">
        <f>C5*내역서!AU22</f>
        <v>0</v>
      </c>
      <c r="AU5">
        <f>C5*내역서!AV22</f>
        <v>0</v>
      </c>
    </row>
    <row r="6" spans="1:49" ht="23.1" customHeight="1" x14ac:dyDescent="0.3">
      <c r="A6" s="19"/>
      <c r="B6" s="20"/>
      <c r="C6" s="21"/>
      <c r="D6" s="22"/>
      <c r="E6" s="22"/>
      <c r="F6" s="22"/>
      <c r="G6" s="22"/>
      <c r="H6" s="22"/>
      <c r="I6" s="22"/>
      <c r="J6" s="22"/>
      <c r="K6" s="22"/>
      <c r="L6" s="23"/>
      <c r="P6">
        <v>1</v>
      </c>
      <c r="Q6" t="e">
        <f>C6*내역서!#REF!</f>
        <v>#REF!</v>
      </c>
      <c r="R6" t="e">
        <f>C6*내역서!#REF!</f>
        <v>#REF!</v>
      </c>
      <c r="S6" t="e">
        <f>C6*내역서!#REF!</f>
        <v>#REF!</v>
      </c>
      <c r="T6" t="e">
        <f>C6*내역서!#REF!</f>
        <v>#REF!</v>
      </c>
      <c r="U6" t="e">
        <f>C6*내역서!#REF!</f>
        <v>#REF!</v>
      </c>
      <c r="V6" t="e">
        <f>C6*내역서!#REF!</f>
        <v>#REF!</v>
      </c>
      <c r="W6" t="e">
        <f>C6*내역서!#REF!</f>
        <v>#REF!</v>
      </c>
      <c r="X6" t="e">
        <f>C6*내역서!#REF!</f>
        <v>#REF!</v>
      </c>
      <c r="Y6" t="e">
        <f>C6*내역서!#REF!</f>
        <v>#REF!</v>
      </c>
      <c r="Z6" t="e">
        <f>C6*내역서!#REF!</f>
        <v>#REF!</v>
      </c>
      <c r="AA6" t="e">
        <f>C6*내역서!#REF!</f>
        <v>#REF!</v>
      </c>
      <c r="AB6" t="e">
        <f>C6*내역서!#REF!</f>
        <v>#REF!</v>
      </c>
      <c r="AC6" t="e">
        <f>C6*내역서!#REF!</f>
        <v>#REF!</v>
      </c>
      <c r="AD6" t="e">
        <f>C6*내역서!#REF!</f>
        <v>#REF!</v>
      </c>
      <c r="AE6" t="e">
        <f>C6*내역서!#REF!</f>
        <v>#REF!</v>
      </c>
      <c r="AF6" t="e">
        <f>C6*내역서!#REF!</f>
        <v>#REF!</v>
      </c>
      <c r="AG6" t="e">
        <f>C6*내역서!#REF!</f>
        <v>#REF!</v>
      </c>
      <c r="AH6" t="e">
        <f>C6*내역서!#REF!</f>
        <v>#REF!</v>
      </c>
      <c r="AI6" t="e">
        <f>C6*내역서!#REF!</f>
        <v>#REF!</v>
      </c>
      <c r="AJ6" t="e">
        <f>C6*내역서!#REF!</f>
        <v>#REF!</v>
      </c>
      <c r="AK6" t="e">
        <f>C6*내역서!#REF!</f>
        <v>#REF!</v>
      </c>
      <c r="AL6" t="e">
        <f>C6*내역서!#REF!</f>
        <v>#REF!</v>
      </c>
      <c r="AM6" t="e">
        <f>C6*내역서!#REF!</f>
        <v>#REF!</v>
      </c>
      <c r="AN6" t="e">
        <f>C6*내역서!#REF!</f>
        <v>#REF!</v>
      </c>
      <c r="AO6" t="e">
        <f>C6*내역서!#REF!</f>
        <v>#REF!</v>
      </c>
      <c r="AP6" t="e">
        <f>C6*내역서!#REF!</f>
        <v>#REF!</v>
      </c>
      <c r="AQ6" t="e">
        <f>C6*내역서!#REF!</f>
        <v>#REF!</v>
      </c>
      <c r="AR6" t="e">
        <f>C6*내역서!#REF!</f>
        <v>#REF!</v>
      </c>
      <c r="AS6" t="e">
        <f>C6*내역서!#REF!</f>
        <v>#REF!</v>
      </c>
      <c r="AT6" t="e">
        <f>C6*내역서!#REF!</f>
        <v>#REF!</v>
      </c>
      <c r="AU6" t="e">
        <f>C6*내역서!#REF!</f>
        <v>#REF!</v>
      </c>
    </row>
    <row r="7" spans="1:49" ht="23.1" customHeight="1" x14ac:dyDescent="0.3">
      <c r="A7" s="19"/>
      <c r="B7" s="20"/>
      <c r="C7" s="21"/>
      <c r="D7" s="22"/>
      <c r="E7" s="22"/>
      <c r="F7" s="22"/>
      <c r="G7" s="22"/>
      <c r="H7" s="22"/>
      <c r="I7" s="22"/>
      <c r="J7" s="22"/>
      <c r="K7" s="22"/>
      <c r="L7" s="23"/>
    </row>
    <row r="8" spans="1:49" ht="23.1" customHeight="1" x14ac:dyDescent="0.3">
      <c r="A8" s="19"/>
      <c r="B8" s="20"/>
      <c r="C8" s="21"/>
      <c r="D8" s="22"/>
      <c r="E8" s="22"/>
      <c r="F8" s="22"/>
      <c r="G8" s="22"/>
      <c r="H8" s="22"/>
      <c r="I8" s="22"/>
      <c r="J8" s="22"/>
      <c r="K8" s="22"/>
      <c r="L8" s="23"/>
    </row>
    <row r="9" spans="1:49" ht="23.1" customHeight="1" x14ac:dyDescent="0.3">
      <c r="A9" s="23"/>
      <c r="B9" s="21"/>
      <c r="C9" s="21"/>
      <c r="D9" s="22"/>
      <c r="E9" s="22"/>
      <c r="F9" s="22"/>
      <c r="G9" s="22"/>
      <c r="H9" s="22"/>
      <c r="I9" s="22"/>
      <c r="J9" s="22"/>
      <c r="K9" s="22"/>
      <c r="L9" s="23"/>
    </row>
    <row r="10" spans="1:49" ht="23.1" customHeight="1" x14ac:dyDescent="0.3">
      <c r="A10" s="23"/>
      <c r="B10" s="21"/>
      <c r="C10" s="21"/>
      <c r="D10" s="22"/>
      <c r="E10" s="22"/>
      <c r="F10" s="22"/>
      <c r="G10" s="22"/>
      <c r="H10" s="22"/>
      <c r="I10" s="22"/>
      <c r="J10" s="22"/>
      <c r="K10" s="22"/>
      <c r="L10" s="23"/>
    </row>
    <row r="11" spans="1:49" ht="23.1" customHeight="1" x14ac:dyDescent="0.3">
      <c r="A11" s="23"/>
      <c r="B11" s="21"/>
      <c r="C11" s="21"/>
      <c r="D11" s="22"/>
      <c r="E11" s="22"/>
      <c r="F11" s="22"/>
      <c r="G11" s="22"/>
      <c r="H11" s="22"/>
      <c r="I11" s="22"/>
      <c r="J11" s="22"/>
      <c r="K11" s="22"/>
      <c r="L11" s="23"/>
    </row>
    <row r="12" spans="1:49" ht="23.1" customHeight="1" x14ac:dyDescent="0.3">
      <c r="A12" s="23"/>
      <c r="B12" s="21"/>
      <c r="C12" s="21"/>
      <c r="D12" s="22"/>
      <c r="E12" s="22"/>
      <c r="F12" s="22"/>
      <c r="G12" s="22"/>
      <c r="H12" s="22"/>
      <c r="I12" s="22"/>
      <c r="J12" s="22"/>
      <c r="K12" s="22"/>
      <c r="L12" s="23"/>
    </row>
    <row r="13" spans="1:49" ht="23.1" customHeight="1" x14ac:dyDescent="0.3">
      <c r="A13" s="23"/>
      <c r="B13" s="21"/>
      <c r="C13" s="21"/>
      <c r="D13" s="22"/>
      <c r="E13" s="22"/>
      <c r="F13" s="22"/>
      <c r="G13" s="22"/>
      <c r="H13" s="22"/>
      <c r="I13" s="22"/>
      <c r="J13" s="22"/>
      <c r="K13" s="22"/>
      <c r="L13" s="23"/>
    </row>
    <row r="14" spans="1:49" ht="23.1" customHeight="1" x14ac:dyDescent="0.3">
      <c r="A14" s="23"/>
      <c r="B14" s="21"/>
      <c r="C14" s="21"/>
      <c r="D14" s="22"/>
      <c r="E14" s="22"/>
      <c r="F14" s="22"/>
      <c r="G14" s="22"/>
      <c r="H14" s="22"/>
      <c r="I14" s="22"/>
      <c r="J14" s="22"/>
      <c r="K14" s="22"/>
      <c r="L14" s="23"/>
    </row>
    <row r="15" spans="1:49" ht="23.1" customHeight="1" x14ac:dyDescent="0.3">
      <c r="A15" s="23"/>
      <c r="B15" s="21"/>
      <c r="C15" s="21"/>
      <c r="D15" s="22"/>
      <c r="E15" s="22"/>
      <c r="F15" s="22"/>
      <c r="G15" s="22"/>
      <c r="H15" s="22"/>
      <c r="I15" s="22"/>
      <c r="J15" s="22"/>
      <c r="K15" s="22"/>
      <c r="L15" s="23"/>
    </row>
    <row r="16" spans="1:49" ht="23.1" customHeight="1" x14ac:dyDescent="0.3">
      <c r="A16" s="23"/>
      <c r="B16" s="21"/>
      <c r="C16" s="21"/>
      <c r="D16" s="22"/>
      <c r="E16" s="22"/>
      <c r="F16" s="22"/>
      <c r="G16" s="22"/>
      <c r="H16" s="22"/>
      <c r="I16" s="22"/>
      <c r="J16" s="22"/>
      <c r="K16" s="22"/>
      <c r="L16" s="23"/>
    </row>
    <row r="17" spans="1:49" ht="23.1" customHeight="1" x14ac:dyDescent="0.3">
      <c r="A17" s="23"/>
      <c r="B17" s="21"/>
      <c r="C17" s="21"/>
      <c r="D17" s="22"/>
      <c r="E17" s="22"/>
      <c r="F17" s="22"/>
      <c r="G17" s="22"/>
      <c r="H17" s="22"/>
      <c r="I17" s="22"/>
      <c r="J17" s="22"/>
      <c r="K17" s="22"/>
      <c r="L17" s="23"/>
    </row>
    <row r="18" spans="1:49" ht="23.1" customHeight="1" x14ac:dyDescent="0.3">
      <c r="A18" s="23"/>
      <c r="B18" s="21"/>
      <c r="C18" s="21"/>
      <c r="D18" s="22"/>
      <c r="E18" s="22"/>
      <c r="F18" s="22"/>
      <c r="G18" s="22"/>
      <c r="H18" s="22"/>
      <c r="I18" s="22"/>
      <c r="J18" s="22"/>
      <c r="K18" s="22"/>
      <c r="L18" s="23"/>
    </row>
    <row r="19" spans="1:49" ht="23.1" customHeight="1" x14ac:dyDescent="0.3">
      <c r="A19" s="23"/>
      <c r="B19" s="21"/>
      <c r="C19" s="21"/>
      <c r="D19" s="22"/>
      <c r="E19" s="22"/>
      <c r="F19" s="22"/>
      <c r="G19" s="22"/>
      <c r="H19" s="22"/>
      <c r="I19" s="22"/>
      <c r="J19" s="22"/>
      <c r="K19" s="22"/>
      <c r="L19" s="23"/>
    </row>
    <row r="20" spans="1:49" ht="23.1" customHeight="1" x14ac:dyDescent="0.3">
      <c r="A20" s="23"/>
      <c r="B20" s="21"/>
      <c r="C20" s="21"/>
      <c r="D20" s="22"/>
      <c r="E20" s="22"/>
      <c r="F20" s="22"/>
      <c r="G20" s="22"/>
      <c r="H20" s="22"/>
      <c r="I20" s="22"/>
      <c r="J20" s="22"/>
      <c r="K20" s="22"/>
      <c r="L20" s="23"/>
    </row>
    <row r="21" spans="1:49" ht="23.1" customHeight="1" x14ac:dyDescent="0.3">
      <c r="A21" s="23"/>
      <c r="B21" s="21"/>
      <c r="C21" s="21"/>
      <c r="D21" s="22"/>
      <c r="E21" s="22"/>
      <c r="F21" s="22"/>
      <c r="G21" s="22"/>
      <c r="H21" s="22"/>
      <c r="I21" s="22"/>
      <c r="J21" s="22"/>
      <c r="K21" s="22"/>
      <c r="L21" s="23"/>
    </row>
    <row r="22" spans="1:49" ht="23.1" customHeight="1" x14ac:dyDescent="0.3">
      <c r="A22" s="24" t="s">
        <v>124</v>
      </c>
      <c r="B22" s="25"/>
      <c r="C22" s="25"/>
      <c r="D22" s="10"/>
      <c r="E22" s="10">
        <f>SUMIF(P5:P8, "1", E5:E8)</f>
        <v>0</v>
      </c>
      <c r="F22" s="10"/>
      <c r="G22" s="10">
        <f>SUMIF(P5:P8, "1", G5:G8)</f>
        <v>0</v>
      </c>
      <c r="H22" s="10"/>
      <c r="I22" s="10">
        <f>SUMIF(P5:P8, "1", I5:I8)</f>
        <v>0</v>
      </c>
      <c r="J22" s="10"/>
      <c r="K22" s="10">
        <f>E22+G22+I22</f>
        <v>0</v>
      </c>
      <c r="L22" s="26"/>
      <c r="Q22" t="e">
        <f t="shared" ref="Q22:AW22" si="1">SUM(Q5:Q8)</f>
        <v>#REF!</v>
      </c>
      <c r="R22" t="e">
        <f t="shared" si="1"/>
        <v>#REF!</v>
      </c>
      <c r="S22" t="e">
        <f t="shared" si="1"/>
        <v>#REF!</v>
      </c>
      <c r="T22" t="e">
        <f t="shared" si="1"/>
        <v>#REF!</v>
      </c>
      <c r="U22" t="e">
        <f t="shared" si="1"/>
        <v>#REF!</v>
      </c>
      <c r="V22" t="e">
        <f t="shared" si="1"/>
        <v>#REF!</v>
      </c>
      <c r="W22" t="e">
        <f t="shared" si="1"/>
        <v>#REF!</v>
      </c>
      <c r="X22" t="e">
        <f t="shared" si="1"/>
        <v>#REF!</v>
      </c>
      <c r="Y22" t="e">
        <f t="shared" si="1"/>
        <v>#REF!</v>
      </c>
      <c r="Z22" t="e">
        <f t="shared" si="1"/>
        <v>#REF!</v>
      </c>
      <c r="AA22" t="e">
        <f t="shared" si="1"/>
        <v>#REF!</v>
      </c>
      <c r="AB22" t="e">
        <f t="shared" si="1"/>
        <v>#REF!</v>
      </c>
      <c r="AC22" t="e">
        <f t="shared" si="1"/>
        <v>#REF!</v>
      </c>
      <c r="AD22" t="e">
        <f t="shared" si="1"/>
        <v>#REF!</v>
      </c>
      <c r="AE22" t="e">
        <f t="shared" si="1"/>
        <v>#REF!</v>
      </c>
      <c r="AF22" t="e">
        <f t="shared" si="1"/>
        <v>#REF!</v>
      </c>
      <c r="AG22" t="e">
        <f t="shared" si="1"/>
        <v>#REF!</v>
      </c>
      <c r="AH22" t="e">
        <f t="shared" si="1"/>
        <v>#REF!</v>
      </c>
      <c r="AI22" t="e">
        <f t="shared" si="1"/>
        <v>#REF!</v>
      </c>
      <c r="AJ22" t="e">
        <f t="shared" si="1"/>
        <v>#REF!</v>
      </c>
      <c r="AK22" t="e">
        <f t="shared" si="1"/>
        <v>#REF!</v>
      </c>
      <c r="AL22" t="e">
        <f t="shared" si="1"/>
        <v>#REF!</v>
      </c>
      <c r="AM22" t="e">
        <f t="shared" si="1"/>
        <v>#REF!</v>
      </c>
      <c r="AN22" t="e">
        <f t="shared" si="1"/>
        <v>#REF!</v>
      </c>
      <c r="AO22" t="e">
        <f t="shared" si="1"/>
        <v>#REF!</v>
      </c>
      <c r="AP22" t="e">
        <f t="shared" si="1"/>
        <v>#REF!</v>
      </c>
      <c r="AQ22" t="e">
        <f t="shared" si="1"/>
        <v>#REF!</v>
      </c>
      <c r="AR22" t="e">
        <f t="shared" si="1"/>
        <v>#REF!</v>
      </c>
      <c r="AS22" t="e">
        <f t="shared" si="1"/>
        <v>#REF!</v>
      </c>
      <c r="AT22" t="e">
        <f t="shared" si="1"/>
        <v>#REF!</v>
      </c>
      <c r="AU22" t="e">
        <f t="shared" si="1"/>
        <v>#REF!</v>
      </c>
      <c r="AV22">
        <f t="shared" si="1"/>
        <v>0</v>
      </c>
      <c r="AW22">
        <f t="shared" si="1"/>
        <v>0</v>
      </c>
    </row>
  </sheetData>
  <mergeCells count="10">
    <mergeCell ref="A1:L1"/>
    <mergeCell ref="A2:L2"/>
    <mergeCell ref="A3:A4"/>
    <mergeCell ref="B3:B4"/>
    <mergeCell ref="C3:C4"/>
    <mergeCell ref="D3:E3"/>
    <mergeCell ref="F3:G3"/>
    <mergeCell ref="H3:I3"/>
    <mergeCell ref="J3:K3"/>
    <mergeCell ref="L3:L4"/>
  </mergeCells>
  <phoneticPr fontId="1" type="noConversion"/>
  <conditionalFormatting sqref="A5:L22">
    <cfRule type="containsText" dxfId="55" priority="1" stopIfTrue="1" operator="containsText" text=".">
      <formula>NOT(ISERROR(SEARCH(".",A5)))</formula>
    </cfRule>
    <cfRule type="notContainsText" dxfId="54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r:id="rId1"/>
  <rowBreaks count="1" manualBreakCount="1">
    <brk id="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BC22"/>
  <sheetViews>
    <sheetView workbookViewId="0">
      <pane xSplit="4" ySplit="4" topLeftCell="E5" activePane="bottomRight" state="frozen"/>
      <selection activeCell="D55" sqref="D55"/>
      <selection pane="topRight" activeCell="D55" sqref="D55"/>
      <selection pane="bottomLeft" activeCell="D55" sqref="D55"/>
      <selection pane="bottomRight" activeCell="B14" sqref="B14"/>
    </sheetView>
  </sheetViews>
  <sheetFormatPr defaultRowHeight="16.5" x14ac:dyDescent="0.3"/>
  <cols>
    <col min="1" max="1" width="20.625" style="16" customWidth="1"/>
    <col min="2" max="2" width="18.875" style="16" customWidth="1"/>
    <col min="3" max="3" width="4.625" style="2" customWidth="1"/>
    <col min="4" max="5" width="6.625" style="17" customWidth="1"/>
    <col min="6" max="6" width="9.625" style="17" customWidth="1"/>
    <col min="7" max="7" width="6.625" style="17" customWidth="1"/>
    <col min="8" max="8" width="9.625" style="17" customWidth="1"/>
    <col min="9" max="9" width="6.625" style="17" customWidth="1"/>
    <col min="10" max="10" width="9.625" style="17" customWidth="1"/>
    <col min="11" max="11" width="6.625" style="17" customWidth="1"/>
    <col min="12" max="12" width="9.625" style="17" customWidth="1"/>
    <col min="13" max="13" width="8.625" style="17" customWidth="1"/>
    <col min="14" max="28" width="9" hidden="1" customWidth="1"/>
    <col min="29" max="29" width="5.25" hidden="1" customWidth="1"/>
    <col min="30" max="30" width="6.875" hidden="1" customWidth="1"/>
    <col min="31" max="31" width="6.75" hidden="1" customWidth="1"/>
    <col min="32" max="32" width="7.875" hidden="1" customWidth="1"/>
    <col min="33" max="33" width="5.875" hidden="1" customWidth="1"/>
    <col min="34" max="34" width="5.25" hidden="1" customWidth="1"/>
    <col min="35" max="35" width="7" hidden="1" customWidth="1"/>
    <col min="36" max="36" width="4.75" hidden="1" customWidth="1"/>
    <col min="37" max="37" width="5.875" hidden="1" customWidth="1"/>
    <col min="38" max="38" width="5.625" hidden="1" customWidth="1"/>
    <col min="39" max="39" width="10.25" hidden="1" customWidth="1"/>
    <col min="40" max="40" width="8.25" hidden="1" customWidth="1"/>
    <col min="41" max="41" width="10.25" hidden="1" customWidth="1"/>
    <col min="42" max="42" width="9.5" hidden="1" customWidth="1"/>
    <col min="43" max="43" width="15.5" hidden="1" customWidth="1"/>
    <col min="44" max="44" width="10.75" hidden="1" customWidth="1"/>
    <col min="45" max="45" width="13.125" hidden="1" customWidth="1"/>
    <col min="46" max="46" width="14.25" hidden="1" customWidth="1"/>
    <col min="47" max="47" width="13.125" hidden="1" customWidth="1"/>
    <col min="48" max="48" width="13.25" hidden="1" customWidth="1"/>
    <col min="49" max="49" width="9.25" hidden="1" customWidth="1"/>
    <col min="50" max="50" width="6.125" hidden="1" customWidth="1"/>
    <col min="51" max="51" width="8.75" hidden="1" customWidth="1"/>
    <col min="52" max="52" width="0" hidden="1" customWidth="1"/>
    <col min="53" max="53" width="9.625" hidden="1" customWidth="1"/>
    <col min="54" max="59" width="0" hidden="1" customWidth="1"/>
  </cols>
  <sheetData>
    <row r="1" spans="1:55" ht="30" customHeight="1" x14ac:dyDescent="0.3">
      <c r="A1" s="45" t="s">
        <v>125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55" ht="23.1" customHeight="1" x14ac:dyDescent="0.3">
      <c r="A2" s="46" t="s">
        <v>142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55" ht="23.1" customHeight="1" x14ac:dyDescent="0.3">
      <c r="A3" s="54" t="s">
        <v>0</v>
      </c>
      <c r="B3" s="54" t="s">
        <v>1</v>
      </c>
      <c r="C3" s="54" t="s">
        <v>2</v>
      </c>
      <c r="D3" s="54" t="s">
        <v>126</v>
      </c>
      <c r="E3" s="54" t="s">
        <v>4</v>
      </c>
      <c r="F3" s="54"/>
      <c r="G3" s="54" t="s">
        <v>6</v>
      </c>
      <c r="H3" s="54"/>
      <c r="I3" s="54" t="s">
        <v>7</v>
      </c>
      <c r="J3" s="54"/>
      <c r="K3" s="54" t="s">
        <v>8</v>
      </c>
      <c r="L3" s="54"/>
      <c r="M3" s="54" t="s">
        <v>85</v>
      </c>
    </row>
    <row r="4" spans="1:55" ht="23.1" customHeight="1" x14ac:dyDescent="0.3">
      <c r="A4" s="54"/>
      <c r="B4" s="54"/>
      <c r="C4" s="54"/>
      <c r="D4" s="54"/>
      <c r="E4" s="18" t="s">
        <v>5</v>
      </c>
      <c r="F4" s="18" t="s">
        <v>127</v>
      </c>
      <c r="G4" s="18" t="s">
        <v>5</v>
      </c>
      <c r="H4" s="18" t="s">
        <v>127</v>
      </c>
      <c r="I4" s="18" t="s">
        <v>5</v>
      </c>
      <c r="J4" s="18" t="s">
        <v>127</v>
      </c>
      <c r="K4" s="18" t="s">
        <v>5</v>
      </c>
      <c r="L4" s="18" t="s">
        <v>127</v>
      </c>
      <c r="M4" s="54"/>
      <c r="N4" t="s">
        <v>87</v>
      </c>
      <c r="O4" t="s">
        <v>88</v>
      </c>
      <c r="P4" t="s">
        <v>89</v>
      </c>
      <c r="Q4" t="s">
        <v>90</v>
      </c>
      <c r="R4" t="s">
        <v>91</v>
      </c>
      <c r="S4" t="s">
        <v>92</v>
      </c>
      <c r="T4" t="s">
        <v>93</v>
      </c>
      <c r="U4" t="s">
        <v>94</v>
      </c>
      <c r="V4" t="s">
        <v>95</v>
      </c>
      <c r="W4" t="s">
        <v>96</v>
      </c>
      <c r="X4" t="s">
        <v>97</v>
      </c>
      <c r="Y4" t="s">
        <v>98</v>
      </c>
      <c r="Z4" t="s">
        <v>99</v>
      </c>
      <c r="AA4" t="s">
        <v>100</v>
      </c>
      <c r="AB4" t="s">
        <v>101</v>
      </c>
      <c r="AC4" t="s">
        <v>102</v>
      </c>
      <c r="AD4" t="s">
        <v>103</v>
      </c>
      <c r="AE4" t="s">
        <v>104</v>
      </c>
      <c r="AF4" t="s">
        <v>105</v>
      </c>
      <c r="AG4" t="s">
        <v>106</v>
      </c>
      <c r="AH4" t="s">
        <v>107</v>
      </c>
      <c r="AI4" t="s">
        <v>108</v>
      </c>
      <c r="AJ4" t="s">
        <v>109</v>
      </c>
      <c r="AK4" t="s">
        <v>110</v>
      </c>
      <c r="AL4" t="s">
        <v>111</v>
      </c>
      <c r="AM4" t="s">
        <v>112</v>
      </c>
      <c r="AN4" t="s">
        <v>113</v>
      </c>
      <c r="AO4" t="s">
        <v>114</v>
      </c>
      <c r="AP4" t="s">
        <v>115</v>
      </c>
      <c r="AQ4" t="s">
        <v>116</v>
      </c>
      <c r="AR4" t="s">
        <v>117</v>
      </c>
      <c r="AS4" t="s">
        <v>118</v>
      </c>
      <c r="AT4" t="s">
        <v>119</v>
      </c>
      <c r="AU4" t="s">
        <v>120</v>
      </c>
      <c r="AV4" t="s">
        <v>121</v>
      </c>
      <c r="AW4" t="s">
        <v>122</v>
      </c>
      <c r="AX4" t="s">
        <v>123</v>
      </c>
      <c r="AZ4" s="27">
        <v>0.92995000000000005</v>
      </c>
    </row>
    <row r="5" spans="1:55" ht="23.1" customHeight="1" x14ac:dyDescent="0.3">
      <c r="A5" s="55" t="s">
        <v>12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7"/>
      <c r="AZ5" s="28"/>
    </row>
    <row r="6" spans="1:55" ht="23.1" customHeight="1" x14ac:dyDescent="0.3">
      <c r="A6" s="23" t="s">
        <v>128</v>
      </c>
      <c r="B6" s="19" t="s">
        <v>129</v>
      </c>
      <c r="C6" s="20" t="s">
        <v>130</v>
      </c>
      <c r="D6" s="22">
        <v>16</v>
      </c>
      <c r="E6" s="22"/>
      <c r="F6" s="22"/>
      <c r="G6" s="22"/>
      <c r="H6" s="22"/>
      <c r="I6" s="22"/>
      <c r="J6" s="22"/>
      <c r="K6" s="22"/>
      <c r="L6" s="22"/>
      <c r="M6" s="29"/>
      <c r="O6" t="str">
        <f>""</f>
        <v/>
      </c>
      <c r="P6" s="1" t="s">
        <v>91</v>
      </c>
      <c r="Q6">
        <v>1</v>
      </c>
      <c r="R6">
        <f>IF(P6="기계경비", J6, 0)</f>
        <v>0</v>
      </c>
      <c r="S6">
        <f>IF(P6="운반비", J6,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J6,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IF(P6="사용자항목5",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  <c r="AZ6" s="22">
        <v>0</v>
      </c>
      <c r="BA6" s="30">
        <v>4138</v>
      </c>
      <c r="BB6" s="30">
        <v>0</v>
      </c>
      <c r="BC6" s="30"/>
    </row>
    <row r="7" spans="1:55" ht="23.1" customHeight="1" x14ac:dyDescent="0.3">
      <c r="A7" s="23" t="s">
        <v>128</v>
      </c>
      <c r="B7" s="19" t="s">
        <v>131</v>
      </c>
      <c r="C7" s="20" t="s">
        <v>130</v>
      </c>
      <c r="D7" s="22">
        <v>16</v>
      </c>
      <c r="E7" s="22"/>
      <c r="F7" s="22"/>
      <c r="G7" s="22"/>
      <c r="H7" s="22"/>
      <c r="I7" s="22"/>
      <c r="J7" s="22"/>
      <c r="K7" s="22"/>
      <c r="L7" s="22"/>
      <c r="M7" s="29"/>
      <c r="Q7">
        <v>1</v>
      </c>
      <c r="AZ7" s="22"/>
      <c r="BA7" s="30"/>
      <c r="BB7" s="30"/>
      <c r="BC7" s="30"/>
    </row>
    <row r="8" spans="1:55" ht="23.1" customHeight="1" x14ac:dyDescent="0.3">
      <c r="A8" s="23" t="s">
        <v>132</v>
      </c>
      <c r="B8" s="23"/>
      <c r="C8" s="21" t="s">
        <v>133</v>
      </c>
      <c r="D8" s="22">
        <v>8</v>
      </c>
      <c r="E8" s="22"/>
      <c r="F8" s="22"/>
      <c r="G8" s="22"/>
      <c r="H8" s="22"/>
      <c r="I8" s="22"/>
      <c r="J8" s="22"/>
      <c r="K8" s="22"/>
      <c r="L8" s="22"/>
      <c r="M8" s="29"/>
      <c r="Q8">
        <v>1</v>
      </c>
      <c r="AZ8" s="22"/>
      <c r="BA8" s="30"/>
      <c r="BB8" s="30"/>
      <c r="BC8" s="30"/>
    </row>
    <row r="9" spans="1:55" ht="23.1" customHeight="1" x14ac:dyDescent="0.3">
      <c r="A9" s="23" t="s">
        <v>134</v>
      </c>
      <c r="B9" s="23"/>
      <c r="C9" s="21" t="s">
        <v>135</v>
      </c>
      <c r="D9" s="22">
        <v>36</v>
      </c>
      <c r="E9" s="22"/>
      <c r="F9" s="22"/>
      <c r="G9" s="22"/>
      <c r="H9" s="22"/>
      <c r="I9" s="22"/>
      <c r="J9" s="22"/>
      <c r="K9" s="22"/>
      <c r="L9" s="22"/>
      <c r="M9" s="29"/>
      <c r="Q9">
        <v>1</v>
      </c>
      <c r="AZ9" s="22"/>
      <c r="BA9" s="30"/>
      <c r="BB9" s="30"/>
      <c r="BC9" s="30"/>
    </row>
    <row r="10" spans="1:55" ht="23.1" customHeight="1" x14ac:dyDescent="0.3">
      <c r="A10" s="23" t="s">
        <v>136</v>
      </c>
      <c r="B10" s="23"/>
      <c r="C10" s="21" t="s">
        <v>133</v>
      </c>
      <c r="D10" s="22">
        <v>8</v>
      </c>
      <c r="E10" s="22"/>
      <c r="F10" s="22"/>
      <c r="G10" s="22"/>
      <c r="H10" s="22"/>
      <c r="I10" s="22"/>
      <c r="J10" s="22"/>
      <c r="K10" s="22"/>
      <c r="L10" s="22"/>
      <c r="M10" s="29"/>
      <c r="Q10">
        <v>1</v>
      </c>
      <c r="AZ10" s="22"/>
      <c r="BA10" s="30"/>
      <c r="BB10" s="30"/>
      <c r="BC10" s="30"/>
    </row>
    <row r="11" spans="1:55" ht="23.1" customHeight="1" x14ac:dyDescent="0.3">
      <c r="A11" s="19" t="s">
        <v>137</v>
      </c>
      <c r="B11" s="23" t="s">
        <v>138</v>
      </c>
      <c r="C11" s="21" t="s">
        <v>139</v>
      </c>
      <c r="D11" s="22">
        <v>8</v>
      </c>
      <c r="E11" s="22"/>
      <c r="F11" s="22"/>
      <c r="G11" s="22"/>
      <c r="H11" s="22"/>
      <c r="I11" s="22"/>
      <c r="J11" s="22"/>
      <c r="K11" s="22"/>
      <c r="L11" s="22"/>
      <c r="M11" s="29"/>
      <c r="Q11">
        <v>1</v>
      </c>
      <c r="AZ11" s="22"/>
      <c r="BA11" s="30"/>
      <c r="BB11" s="30"/>
      <c r="BC11" s="30"/>
    </row>
    <row r="12" spans="1:55" ht="23.1" customHeight="1" x14ac:dyDescent="0.3">
      <c r="A12" s="19" t="s">
        <v>140</v>
      </c>
      <c r="B12" s="23" t="s">
        <v>138</v>
      </c>
      <c r="C12" s="21" t="s">
        <v>141</v>
      </c>
      <c r="D12" s="22">
        <v>1.5</v>
      </c>
      <c r="E12" s="22"/>
      <c r="F12" s="22"/>
      <c r="G12" s="22"/>
      <c r="H12" s="22"/>
      <c r="I12" s="22"/>
      <c r="J12" s="22"/>
      <c r="K12" s="22"/>
      <c r="L12" s="22"/>
      <c r="M12" s="29"/>
      <c r="Q12">
        <v>1</v>
      </c>
      <c r="AZ12" s="22"/>
      <c r="BA12" s="30"/>
      <c r="BB12" s="30"/>
      <c r="BC12" s="30"/>
    </row>
    <row r="13" spans="1:55" ht="23.1" customHeight="1" x14ac:dyDescent="0.3">
      <c r="A13" s="23"/>
      <c r="B13" s="23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9"/>
      <c r="Q13">
        <v>1</v>
      </c>
      <c r="AZ13" s="22"/>
      <c r="BA13" s="30"/>
      <c r="BB13" s="30"/>
      <c r="BC13" s="30"/>
    </row>
    <row r="14" spans="1:55" ht="23.1" customHeight="1" x14ac:dyDescent="0.3">
      <c r="A14" s="23"/>
      <c r="B14" s="23"/>
      <c r="C14" s="21"/>
      <c r="D14" s="22"/>
      <c r="E14" s="22">
        <f t="shared" ref="E14:E22" si="0">TRUNC($AZ$4*AZ14,0)</f>
        <v>0</v>
      </c>
      <c r="F14" s="22"/>
      <c r="G14" s="22">
        <f t="shared" ref="G14:G21" si="1">TRUNC($AZ$4*BA14,0)</f>
        <v>0</v>
      </c>
      <c r="H14" s="22"/>
      <c r="I14" s="22">
        <f t="shared" ref="I14:I21" si="2">TRUNC($AZ$4*BB14,0)</f>
        <v>0</v>
      </c>
      <c r="J14" s="22"/>
      <c r="K14" s="22"/>
      <c r="L14" s="22"/>
      <c r="M14" s="22"/>
      <c r="Q14">
        <v>1</v>
      </c>
      <c r="AZ14" s="22"/>
      <c r="BA14" s="30"/>
      <c r="BB14" s="30"/>
      <c r="BC14" s="30"/>
    </row>
    <row r="15" spans="1:55" ht="23.1" customHeight="1" x14ac:dyDescent="0.3">
      <c r="A15" s="23"/>
      <c r="B15" s="23"/>
      <c r="C15" s="21"/>
      <c r="D15" s="22"/>
      <c r="E15" s="22">
        <f t="shared" si="0"/>
        <v>0</v>
      </c>
      <c r="F15" s="22"/>
      <c r="G15" s="22">
        <f t="shared" si="1"/>
        <v>0</v>
      </c>
      <c r="H15" s="22"/>
      <c r="I15" s="22">
        <f t="shared" si="2"/>
        <v>0</v>
      </c>
      <c r="J15" s="22"/>
      <c r="K15" s="22"/>
      <c r="L15" s="22"/>
      <c r="M15" s="22"/>
      <c r="AZ15" s="22"/>
      <c r="BA15" s="30"/>
      <c r="BB15" s="30"/>
      <c r="BC15" s="30"/>
    </row>
    <row r="16" spans="1:55" ht="23.1" customHeight="1" x14ac:dyDescent="0.3">
      <c r="A16" s="23"/>
      <c r="B16" s="23"/>
      <c r="C16" s="21"/>
      <c r="D16" s="22"/>
      <c r="E16" s="22">
        <f t="shared" si="0"/>
        <v>0</v>
      </c>
      <c r="F16" s="22"/>
      <c r="G16" s="22">
        <f t="shared" si="1"/>
        <v>0</v>
      </c>
      <c r="H16" s="22"/>
      <c r="I16" s="22">
        <f t="shared" si="2"/>
        <v>0</v>
      </c>
      <c r="J16" s="22"/>
      <c r="K16" s="22"/>
      <c r="L16" s="22"/>
      <c r="M16" s="22"/>
      <c r="AZ16" s="22"/>
      <c r="BA16" s="30"/>
      <c r="BB16" s="30"/>
      <c r="BC16" s="30"/>
    </row>
    <row r="17" spans="1:55" ht="23.1" customHeight="1" x14ac:dyDescent="0.3">
      <c r="A17" s="23"/>
      <c r="B17" s="23"/>
      <c r="C17" s="21"/>
      <c r="D17" s="22"/>
      <c r="E17" s="22">
        <f t="shared" si="0"/>
        <v>0</v>
      </c>
      <c r="F17" s="22"/>
      <c r="G17" s="22">
        <f t="shared" si="1"/>
        <v>0</v>
      </c>
      <c r="H17" s="22"/>
      <c r="I17" s="22">
        <f t="shared" si="2"/>
        <v>0</v>
      </c>
      <c r="J17" s="22"/>
      <c r="K17" s="22"/>
      <c r="L17" s="22"/>
      <c r="M17" s="22"/>
      <c r="AZ17" s="22"/>
      <c r="BA17" s="30"/>
      <c r="BB17" s="30"/>
      <c r="BC17" s="30"/>
    </row>
    <row r="18" spans="1:55" ht="23.1" customHeight="1" x14ac:dyDescent="0.3">
      <c r="A18" s="23"/>
      <c r="B18" s="23"/>
      <c r="C18" s="21"/>
      <c r="D18" s="22"/>
      <c r="E18" s="22">
        <f t="shared" si="0"/>
        <v>0</v>
      </c>
      <c r="F18" s="22"/>
      <c r="G18" s="22">
        <f t="shared" si="1"/>
        <v>0</v>
      </c>
      <c r="H18" s="22"/>
      <c r="I18" s="22">
        <f t="shared" si="2"/>
        <v>0</v>
      </c>
      <c r="J18" s="22"/>
      <c r="K18" s="22"/>
      <c r="L18" s="22"/>
      <c r="M18" s="22"/>
      <c r="AZ18" s="22"/>
      <c r="BA18" s="30"/>
      <c r="BB18" s="30"/>
      <c r="BC18" s="30"/>
    </row>
    <row r="19" spans="1:55" ht="23.1" customHeight="1" x14ac:dyDescent="0.3">
      <c r="A19" s="23"/>
      <c r="B19" s="23"/>
      <c r="C19" s="21"/>
      <c r="D19" s="22"/>
      <c r="E19" s="22">
        <f t="shared" si="0"/>
        <v>0</v>
      </c>
      <c r="F19" s="22"/>
      <c r="G19" s="22">
        <f t="shared" si="1"/>
        <v>0</v>
      </c>
      <c r="H19" s="22"/>
      <c r="I19" s="22">
        <f t="shared" si="2"/>
        <v>0</v>
      </c>
      <c r="J19" s="22"/>
      <c r="K19" s="22"/>
      <c r="L19" s="22"/>
      <c r="M19" s="22"/>
      <c r="AZ19" s="22"/>
      <c r="BA19" s="30"/>
      <c r="BB19" s="30"/>
      <c r="BC19" s="30"/>
    </row>
    <row r="20" spans="1:55" ht="23.1" customHeight="1" x14ac:dyDescent="0.3">
      <c r="A20" s="23"/>
      <c r="B20" s="23"/>
      <c r="C20" s="21"/>
      <c r="D20" s="22"/>
      <c r="E20" s="22">
        <f t="shared" si="0"/>
        <v>0</v>
      </c>
      <c r="F20" s="22"/>
      <c r="G20" s="22">
        <f t="shared" si="1"/>
        <v>0</v>
      </c>
      <c r="H20" s="22"/>
      <c r="I20" s="22">
        <f t="shared" si="2"/>
        <v>0</v>
      </c>
      <c r="J20" s="22"/>
      <c r="K20" s="22"/>
      <c r="L20" s="22"/>
      <c r="M20" s="22"/>
      <c r="AZ20" s="22"/>
      <c r="BA20" s="30"/>
      <c r="BB20" s="30"/>
      <c r="BC20" s="30"/>
    </row>
    <row r="21" spans="1:55" ht="23.1" customHeight="1" x14ac:dyDescent="0.3">
      <c r="A21" s="23"/>
      <c r="B21" s="23"/>
      <c r="C21" s="21"/>
      <c r="D21" s="22"/>
      <c r="E21" s="22">
        <f t="shared" si="0"/>
        <v>0</v>
      </c>
      <c r="F21" s="22"/>
      <c r="G21" s="22">
        <f t="shared" si="1"/>
        <v>0</v>
      </c>
      <c r="H21" s="22"/>
      <c r="I21" s="22">
        <f t="shared" si="2"/>
        <v>0</v>
      </c>
      <c r="J21" s="22"/>
      <c r="K21" s="22"/>
      <c r="L21" s="22"/>
      <c r="M21" s="22"/>
      <c r="AZ21" s="22"/>
      <c r="BA21" s="30"/>
      <c r="BB21" s="30"/>
      <c r="BC21" s="30"/>
    </row>
    <row r="22" spans="1:55" ht="23.1" customHeight="1" x14ac:dyDescent="0.3">
      <c r="A22" s="31" t="s">
        <v>124</v>
      </c>
      <c r="B22" s="32"/>
      <c r="C22" s="33"/>
      <c r="D22" s="34"/>
      <c r="E22" s="35">
        <f t="shared" si="0"/>
        <v>0</v>
      </c>
      <c r="F22" s="34">
        <f>SUM(F6:F21)</f>
        <v>0</v>
      </c>
      <c r="G22" s="34"/>
      <c r="H22" s="34">
        <f t="shared" ref="H22:L22" si="3">SUM(H6:H21)</f>
        <v>0</v>
      </c>
      <c r="I22" s="34">
        <f t="shared" si="3"/>
        <v>0</v>
      </c>
      <c r="J22" s="34">
        <f t="shared" si="3"/>
        <v>0</v>
      </c>
      <c r="K22" s="34"/>
      <c r="L22" s="34">
        <f t="shared" si="3"/>
        <v>0</v>
      </c>
      <c r="M22" s="34"/>
      <c r="R22">
        <f t="shared" ref="R22:AX22" si="4">ROUNDDOWN(SUM(R6:R6), 0)</f>
        <v>0</v>
      </c>
      <c r="S22">
        <f t="shared" si="4"/>
        <v>0</v>
      </c>
      <c r="T22">
        <f t="shared" si="4"/>
        <v>0</v>
      </c>
      <c r="U22">
        <f t="shared" si="4"/>
        <v>0</v>
      </c>
      <c r="V22">
        <f t="shared" si="4"/>
        <v>0</v>
      </c>
      <c r="W22">
        <f t="shared" si="4"/>
        <v>0</v>
      </c>
      <c r="X22">
        <f t="shared" si="4"/>
        <v>0</v>
      </c>
      <c r="Y22">
        <f t="shared" si="4"/>
        <v>0</v>
      </c>
      <c r="Z22">
        <f t="shared" si="4"/>
        <v>0</v>
      </c>
      <c r="AA22">
        <f t="shared" si="4"/>
        <v>0</v>
      </c>
      <c r="AB22">
        <f t="shared" si="4"/>
        <v>0</v>
      </c>
      <c r="AC22">
        <f t="shared" si="4"/>
        <v>0</v>
      </c>
      <c r="AD22">
        <f t="shared" si="4"/>
        <v>0</v>
      </c>
      <c r="AE22">
        <f t="shared" si="4"/>
        <v>0</v>
      </c>
      <c r="AF22">
        <f t="shared" si="4"/>
        <v>0</v>
      </c>
      <c r="AG22">
        <f t="shared" si="4"/>
        <v>0</v>
      </c>
      <c r="AH22">
        <f t="shared" si="4"/>
        <v>0</v>
      </c>
      <c r="AI22">
        <f t="shared" si="4"/>
        <v>0</v>
      </c>
      <c r="AJ22">
        <f t="shared" si="4"/>
        <v>0</v>
      </c>
      <c r="AK22">
        <f t="shared" si="4"/>
        <v>0</v>
      </c>
      <c r="AL22">
        <f t="shared" si="4"/>
        <v>0</v>
      </c>
      <c r="AM22">
        <f t="shared" si="4"/>
        <v>0</v>
      </c>
      <c r="AN22">
        <f t="shared" si="4"/>
        <v>0</v>
      </c>
      <c r="AO22">
        <f t="shared" si="4"/>
        <v>0</v>
      </c>
      <c r="AP22">
        <f t="shared" si="4"/>
        <v>0</v>
      </c>
      <c r="AQ22">
        <f t="shared" si="4"/>
        <v>0</v>
      </c>
      <c r="AR22">
        <f t="shared" si="4"/>
        <v>0</v>
      </c>
      <c r="AS22">
        <f t="shared" si="4"/>
        <v>0</v>
      </c>
      <c r="AT22">
        <f t="shared" si="4"/>
        <v>0</v>
      </c>
      <c r="AU22">
        <f t="shared" si="4"/>
        <v>0</v>
      </c>
      <c r="AV22">
        <f t="shared" si="4"/>
        <v>0</v>
      </c>
      <c r="AW22">
        <f t="shared" si="4"/>
        <v>0</v>
      </c>
      <c r="AX22">
        <f t="shared" si="4"/>
        <v>0</v>
      </c>
      <c r="AZ22" s="10"/>
      <c r="BA22" s="30"/>
      <c r="BB22" s="30"/>
      <c r="BC22" s="30"/>
    </row>
  </sheetData>
  <mergeCells count="12">
    <mergeCell ref="M3:M4"/>
    <mergeCell ref="A5:M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conditionalFormatting sqref="A5 A6:M6 A13:I13 A14:M22 A8:E11">
    <cfRule type="containsText" dxfId="53" priority="53" stopIfTrue="1" operator="containsText" text=".">
      <formula>NOT(ISERROR(SEARCH(".",A5)))</formula>
    </cfRule>
    <cfRule type="notContainsText" dxfId="52" priority="54" stopIfTrue="1" operator="notContains" text=".">
      <formula>ISERROR(SEARCH(".",A5))</formula>
    </cfRule>
  </conditionalFormatting>
  <conditionalFormatting sqref="AZ6:AZ22">
    <cfRule type="containsText" dxfId="51" priority="51" stopIfTrue="1" operator="containsText" text=".">
      <formula>NOT(ISERROR(SEARCH(".",AZ6)))</formula>
    </cfRule>
    <cfRule type="notContainsText" dxfId="50" priority="52" stopIfTrue="1" operator="notContains" text=".">
      <formula>ISERROR(SEARCH(".",AZ6))</formula>
    </cfRule>
  </conditionalFormatting>
  <conditionalFormatting sqref="A7">
    <cfRule type="containsText" dxfId="49" priority="49" stopIfTrue="1" operator="containsText" text=".">
      <formula>NOT(ISERROR(SEARCH(".",A7)))</formula>
    </cfRule>
    <cfRule type="notContainsText" dxfId="48" priority="50" stopIfTrue="1" operator="notContains" text=".">
      <formula>ISERROR(SEARCH(".",A7))</formula>
    </cfRule>
  </conditionalFormatting>
  <conditionalFormatting sqref="B7:M7">
    <cfRule type="containsText" dxfId="47" priority="45" stopIfTrue="1" operator="containsText" text=".">
      <formula>NOT(ISERROR(SEARCH(".",B7)))</formula>
    </cfRule>
    <cfRule type="notContainsText" dxfId="46" priority="46" stopIfTrue="1" operator="notContains" text=".">
      <formula>ISERROR(SEARCH(".",B7))</formula>
    </cfRule>
  </conditionalFormatting>
  <conditionalFormatting sqref="A8">
    <cfRule type="containsText" dxfId="45" priority="43" stopIfTrue="1" operator="containsText" text=".">
      <formula>NOT(ISERROR(SEARCH(".",A8)))</formula>
    </cfRule>
    <cfRule type="notContainsText" dxfId="44" priority="44" stopIfTrue="1" operator="notContains" text=".">
      <formula>ISERROR(SEARCH(".",A8))</formula>
    </cfRule>
  </conditionalFormatting>
  <conditionalFormatting sqref="B8">
    <cfRule type="containsText" dxfId="43" priority="41" stopIfTrue="1" operator="containsText" text=".">
      <formula>NOT(ISERROR(SEARCH(".",B8)))</formula>
    </cfRule>
    <cfRule type="notContainsText" dxfId="42" priority="42" stopIfTrue="1" operator="notContains" text=".">
      <formula>ISERROR(SEARCH(".",B8))</formula>
    </cfRule>
  </conditionalFormatting>
  <conditionalFormatting sqref="J13:M13">
    <cfRule type="containsText" dxfId="41" priority="47" stopIfTrue="1" operator="containsText" text=".">
      <formula>NOT(ISERROR(SEARCH(".",J13)))</formula>
    </cfRule>
    <cfRule type="notContainsText" dxfId="40" priority="48" stopIfTrue="1" operator="notContains" text=".">
      <formula>ISERROR(SEARCH(".",J13))</formula>
    </cfRule>
  </conditionalFormatting>
  <conditionalFormatting sqref="C8:M8">
    <cfRule type="containsText" dxfId="39" priority="39" stopIfTrue="1" operator="containsText" text=".">
      <formula>NOT(ISERROR(SEARCH(".",C8)))</formula>
    </cfRule>
    <cfRule type="notContainsText" dxfId="38" priority="40" stopIfTrue="1" operator="notContains" text=".">
      <formula>ISERROR(SEARCH(".",C8))</formula>
    </cfRule>
  </conditionalFormatting>
  <conditionalFormatting sqref="F9:M9">
    <cfRule type="containsText" dxfId="37" priority="37" stopIfTrue="1" operator="containsText" text=".">
      <formula>NOT(ISERROR(SEARCH(".",F9)))</formula>
    </cfRule>
    <cfRule type="notContainsText" dxfId="36" priority="38" stopIfTrue="1" operator="notContains" text=".">
      <formula>ISERROR(SEARCH(".",F9))</formula>
    </cfRule>
  </conditionalFormatting>
  <conditionalFormatting sqref="F10:M10">
    <cfRule type="containsText" dxfId="35" priority="35" stopIfTrue="1" operator="containsText" text=".">
      <formula>NOT(ISERROR(SEARCH(".",F10)))</formula>
    </cfRule>
    <cfRule type="notContainsText" dxfId="34" priority="36" stopIfTrue="1" operator="notContains" text=".">
      <formula>ISERROR(SEARCH(".",F10))</formula>
    </cfRule>
  </conditionalFormatting>
  <conditionalFormatting sqref="I11:M11">
    <cfRule type="containsText" dxfId="33" priority="33" stopIfTrue="1" operator="containsText" text=".">
      <formula>NOT(ISERROR(SEARCH(".",I11)))</formula>
    </cfRule>
    <cfRule type="notContainsText" dxfId="32" priority="34" stopIfTrue="1" operator="notContains" text=".">
      <formula>ISERROR(SEARCH(".",I11))</formula>
    </cfRule>
  </conditionalFormatting>
  <conditionalFormatting sqref="A6">
    <cfRule type="containsText" dxfId="31" priority="31" stopIfTrue="1" operator="containsText" text=".">
      <formula>NOT(ISERROR(SEARCH(".",A6)))</formula>
    </cfRule>
    <cfRule type="notContainsText" dxfId="30" priority="32" stopIfTrue="1" operator="notContains" text=".">
      <formula>ISERROR(SEARCH(".",A6))</formula>
    </cfRule>
  </conditionalFormatting>
  <conditionalFormatting sqref="B6:M6">
    <cfRule type="containsText" dxfId="29" priority="27" stopIfTrue="1" operator="containsText" text=".">
      <formula>NOT(ISERROR(SEARCH(".",B6)))</formula>
    </cfRule>
    <cfRule type="notContainsText" dxfId="28" priority="28" stopIfTrue="1" operator="notContains" text=".">
      <formula>ISERROR(SEARCH(".",B6))</formula>
    </cfRule>
  </conditionalFormatting>
  <conditionalFormatting sqref="A7">
    <cfRule type="containsText" dxfId="27" priority="25" stopIfTrue="1" operator="containsText" text=".">
      <formula>NOT(ISERROR(SEARCH(".",A7)))</formula>
    </cfRule>
    <cfRule type="notContainsText" dxfId="26" priority="26" stopIfTrue="1" operator="notContains" text=".">
      <formula>ISERROR(SEARCH(".",A7))</formula>
    </cfRule>
  </conditionalFormatting>
  <conditionalFormatting sqref="B7">
    <cfRule type="containsText" dxfId="25" priority="23" stopIfTrue="1" operator="containsText" text=".">
      <formula>NOT(ISERROR(SEARCH(".",B7)))</formula>
    </cfRule>
    <cfRule type="notContainsText" dxfId="24" priority="24" stopIfTrue="1" operator="notContains" text=".">
      <formula>ISERROR(SEARCH(".",B7))</formula>
    </cfRule>
  </conditionalFormatting>
  <conditionalFormatting sqref="I11">
    <cfRule type="containsText" dxfId="23" priority="29" stopIfTrue="1" operator="containsText" text=".">
      <formula>NOT(ISERROR(SEARCH(".",I11)))</formula>
    </cfRule>
    <cfRule type="notContainsText" dxfId="22" priority="30" stopIfTrue="1" operator="notContains" text=".">
      <formula>ISERROR(SEARCH(".",I11))</formula>
    </cfRule>
  </conditionalFormatting>
  <conditionalFormatting sqref="C7:M7">
    <cfRule type="containsText" dxfId="21" priority="21" stopIfTrue="1" operator="containsText" text=".">
      <formula>NOT(ISERROR(SEARCH(".",C7)))</formula>
    </cfRule>
    <cfRule type="notContainsText" dxfId="20" priority="22" stopIfTrue="1" operator="notContains" text=".">
      <formula>ISERROR(SEARCH(".",C7))</formula>
    </cfRule>
  </conditionalFormatting>
  <conditionalFormatting sqref="F8:M8">
    <cfRule type="containsText" dxfId="19" priority="19" stopIfTrue="1" operator="containsText" text=".">
      <formula>NOT(ISERROR(SEARCH(".",F8)))</formula>
    </cfRule>
    <cfRule type="notContainsText" dxfId="18" priority="20" stopIfTrue="1" operator="notContains" text=".">
      <formula>ISERROR(SEARCH(".",F8))</formula>
    </cfRule>
  </conditionalFormatting>
  <conditionalFormatting sqref="F9:M9">
    <cfRule type="containsText" dxfId="17" priority="17" stopIfTrue="1" operator="containsText" text=".">
      <formula>NOT(ISERROR(SEARCH(".",F9)))</formula>
    </cfRule>
    <cfRule type="notContainsText" dxfId="16" priority="18" stopIfTrue="1" operator="notContains" text=".">
      <formula>ISERROR(SEARCH(".",F9))</formula>
    </cfRule>
  </conditionalFormatting>
  <conditionalFormatting sqref="F10:M10">
    <cfRule type="containsText" dxfId="15" priority="15" stopIfTrue="1" operator="containsText" text=".">
      <formula>NOT(ISERROR(SEARCH(".",F10)))</formula>
    </cfRule>
    <cfRule type="notContainsText" dxfId="14" priority="16" stopIfTrue="1" operator="notContains" text=".">
      <formula>ISERROR(SEARCH(".",F10))</formula>
    </cfRule>
  </conditionalFormatting>
  <conditionalFormatting sqref="J11:M11">
    <cfRule type="containsText" dxfId="13" priority="13" stopIfTrue="1" operator="containsText" text=".">
      <formula>NOT(ISERROR(SEARCH(".",J11)))</formula>
    </cfRule>
    <cfRule type="notContainsText" dxfId="12" priority="14" stopIfTrue="1" operator="notContains" text=".">
      <formula>ISERROR(SEARCH(".",J11))</formula>
    </cfRule>
  </conditionalFormatting>
  <conditionalFormatting sqref="A12:E12">
    <cfRule type="containsText" dxfId="11" priority="11" stopIfTrue="1" operator="containsText" text=".">
      <formula>NOT(ISERROR(SEARCH(".",A12)))</formula>
    </cfRule>
    <cfRule type="notContainsText" dxfId="10" priority="12" stopIfTrue="1" operator="notContains" text=".">
      <formula>ISERROR(SEARCH(".",A12))</formula>
    </cfRule>
  </conditionalFormatting>
  <conditionalFormatting sqref="F12:M12">
    <cfRule type="containsText" dxfId="9" priority="9" stopIfTrue="1" operator="containsText" text=".">
      <formula>NOT(ISERROR(SEARCH(".",F12)))</formula>
    </cfRule>
    <cfRule type="notContainsText" dxfId="8" priority="10" stopIfTrue="1" operator="notContains" text=".">
      <formula>ISERROR(SEARCH(".",F12))</formula>
    </cfRule>
  </conditionalFormatting>
  <conditionalFormatting sqref="F12:I12">
    <cfRule type="containsText" dxfId="7" priority="7" stopIfTrue="1" operator="containsText" text=".">
      <formula>NOT(ISERROR(SEARCH(".",F12)))</formula>
    </cfRule>
    <cfRule type="notContainsText" dxfId="6" priority="8" stopIfTrue="1" operator="notContains" text=".">
      <formula>ISERROR(SEARCH(".",F12))</formula>
    </cfRule>
  </conditionalFormatting>
  <conditionalFormatting sqref="J12:M12">
    <cfRule type="containsText" dxfId="5" priority="5" stopIfTrue="1" operator="containsText" text=".">
      <formula>NOT(ISERROR(SEARCH(".",J12)))</formula>
    </cfRule>
    <cfRule type="notContainsText" dxfId="4" priority="6" stopIfTrue="1" operator="notContains" text=".">
      <formula>ISERROR(SEARCH(".",J12))</formula>
    </cfRule>
  </conditionalFormatting>
  <conditionalFormatting sqref="F11:H11">
    <cfRule type="containsText" dxfId="3" priority="3" stopIfTrue="1" operator="containsText" text=".">
      <formula>NOT(ISERROR(SEARCH(".",F11)))</formula>
    </cfRule>
    <cfRule type="notContainsText" dxfId="2" priority="4" stopIfTrue="1" operator="notContains" text=".">
      <formula>ISERROR(SEARCH(".",F11))</formula>
    </cfRule>
  </conditionalFormatting>
  <conditionalFormatting sqref="F11:H11">
    <cfRule type="containsText" dxfId="1" priority="1" stopIfTrue="1" operator="containsText" text=".">
      <formula>NOT(ISERROR(SEARCH(".",F11)))</formula>
    </cfRule>
    <cfRule type="notContainsText" dxfId="0" priority="2" stopIfTrue="1" operator="notContains" text=".">
      <formula>ISERROR(SEARCH(".",F11))</formula>
    </cfRule>
  </conditionalFormatting>
  <pageMargins left="0.78740157480314965" right="0" top="0.59055118110236227" bottom="0" header="0.31496062992125984" footer="0.1574803149606299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하인숙</dc:creator>
  <cp:lastModifiedBy>USER</cp:lastModifiedBy>
  <cp:lastPrinted>2023-11-20T08:43:44Z</cp:lastPrinted>
  <dcterms:created xsi:type="dcterms:W3CDTF">2023-04-06T09:44:04Z</dcterms:created>
  <dcterms:modified xsi:type="dcterms:W3CDTF">2025-08-20T00:25:51Z</dcterms:modified>
</cp:coreProperties>
</file>