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 tabRatio="864" activeTab="1"/>
  </bookViews>
  <sheets>
    <sheet name="표지" sheetId="14" r:id="rId1"/>
    <sheet name="갑지" sheetId="12" r:id="rId2"/>
    <sheet name="원가" sheetId="19" r:id="rId3"/>
    <sheet name="집계표" sheetId="10" r:id="rId4"/>
    <sheet name="내역서" sheetId="7" r:id="rId5"/>
    <sheet name="공량" sheetId="6" r:id="rId6"/>
    <sheet name="전선관" sheetId="1" r:id="rId7"/>
    <sheet name="단가" sheetId="18" r:id="rId8"/>
    <sheet name="부산물" sheetId="11" r:id="rId9"/>
    <sheet name="건축제비율" sheetId="27" r:id="rId10"/>
  </sheets>
  <externalReferences>
    <externalReference r:id="rId11"/>
  </externalReferences>
  <definedNames>
    <definedName name="_Fill" hidden="1">#REF!</definedName>
    <definedName name="_Key1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Regression_Int" hidden="1">1</definedName>
    <definedName name="_Sort" hidden="1">'[1]방송(체육관)'!#REF!</definedName>
    <definedName name="_xlnm.Print_Area" localSheetId="1">갑지!$A$1:$R$40</definedName>
    <definedName name="_xlnm.Print_Area" localSheetId="9">건축제비율!$B$2:$FG$117</definedName>
    <definedName name="_xlnm.Print_Area" localSheetId="5">공량!$A$1:$S$74</definedName>
    <definedName name="_xlnm.Print_Area" localSheetId="7">단가!$A$1:$L$40</definedName>
    <definedName name="_xlnm.Print_Area" localSheetId="8">부산물!$A$1:$L$42</definedName>
    <definedName name="_xlnm.Print_Area" localSheetId="2">원가!$A$1:$H$29</definedName>
    <definedName name="_xlnm.Print_Area" localSheetId="6">전선관!$A$1:$L$102</definedName>
    <definedName name="_xlnm.Print_Area" localSheetId="0">표지!$A$1:$L$244</definedName>
    <definedName name="_xlnm.Print_Titles" localSheetId="5">공량!$1:$2</definedName>
    <definedName name="_xlnm.Print_Titles" localSheetId="4">내역서!$1:$2</definedName>
    <definedName name="_xlnm.Print_Titles" localSheetId="7">단가!$1:$2</definedName>
    <definedName name="_xlnm.Print_Titles" localSheetId="8">부산물!$1:$2</definedName>
    <definedName name="_xlnm.Print_Titles" localSheetId="3">집계표!$1:$2</definedName>
    <definedName name="산식">EVALUATE(전선관!$I1)</definedName>
    <definedName name="일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3" i="18" l="1"/>
  <c r="N33" i="18"/>
  <c r="A71" i="7"/>
  <c r="B71" i="7"/>
  <c r="A72" i="7"/>
  <c r="B72" i="7"/>
  <c r="A73" i="7"/>
  <c r="B73" i="7"/>
  <c r="A74" i="7"/>
  <c r="B74" i="7"/>
  <c r="A75" i="7"/>
  <c r="B75" i="7"/>
  <c r="A76" i="7"/>
  <c r="B76" i="7"/>
  <c r="A77" i="7"/>
  <c r="B77" i="7"/>
  <c r="A78" i="7"/>
  <c r="B78" i="7"/>
  <c r="A79" i="7"/>
  <c r="B79" i="7"/>
  <c r="W43" i="6"/>
  <c r="W44" i="6"/>
  <c r="W45" i="6"/>
  <c r="W46" i="6"/>
  <c r="W47" i="6"/>
  <c r="W48" i="6"/>
  <c r="W49" i="6"/>
  <c r="W50" i="6"/>
  <c r="W51" i="6"/>
  <c r="W63" i="6"/>
  <c r="W64" i="6"/>
  <c r="W65" i="6"/>
  <c r="W66" i="6"/>
  <c r="W67" i="6"/>
  <c r="W68" i="6"/>
  <c r="W69" i="6"/>
  <c r="W70" i="6"/>
  <c r="W71" i="6"/>
  <c r="W72" i="6"/>
  <c r="W73" i="6"/>
  <c r="W74" i="6"/>
  <c r="W75" i="6"/>
  <c r="N50" i="18"/>
  <c r="E50" i="18"/>
  <c r="C50" i="18"/>
  <c r="N34" i="18"/>
  <c r="E34" i="18"/>
  <c r="C34" i="18"/>
  <c r="E33" i="18" l="1"/>
  <c r="C33" i="18"/>
  <c r="A49" i="7" l="1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A56" i="7"/>
  <c r="B56" i="7"/>
  <c r="A57" i="7"/>
  <c r="B57" i="7"/>
  <c r="A58" i="7"/>
  <c r="B58" i="7"/>
  <c r="A59" i="7"/>
  <c r="B59" i="7"/>
  <c r="A60" i="7"/>
  <c r="B60" i="7"/>
  <c r="A61" i="7"/>
  <c r="B61" i="7"/>
  <c r="N28" i="18"/>
  <c r="E32" i="18"/>
  <c r="C32" i="18"/>
  <c r="E31" i="18"/>
  <c r="C31" i="18"/>
  <c r="E30" i="18"/>
  <c r="C30" i="18"/>
  <c r="E29" i="18"/>
  <c r="C29" i="18"/>
  <c r="E28" i="18"/>
  <c r="C28" i="18"/>
  <c r="W21" i="6"/>
  <c r="W22" i="6"/>
  <c r="W23" i="6"/>
  <c r="W24" i="6"/>
  <c r="W25" i="6"/>
  <c r="W26" i="6"/>
  <c r="W27" i="6"/>
  <c r="F34" i="6"/>
  <c r="H34" i="6" s="1"/>
  <c r="D54" i="7" s="1"/>
  <c r="F35" i="6"/>
  <c r="H35" i="6" s="1"/>
  <c r="D55" i="7" s="1"/>
  <c r="F36" i="6"/>
  <c r="H36" i="6" s="1"/>
  <c r="D56" i="7" s="1"/>
  <c r="F39" i="6"/>
  <c r="H39" i="6" s="1"/>
  <c r="D59" i="7" s="1"/>
  <c r="F40" i="6"/>
  <c r="H40" i="6" s="1"/>
  <c r="D60" i="7" s="1"/>
  <c r="F41" i="6"/>
  <c r="H41" i="6" s="1"/>
  <c r="D61" i="7" s="1"/>
  <c r="G37" i="1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F13" i="6"/>
  <c r="F14" i="6"/>
  <c r="F15" i="6"/>
  <c r="H15" i="6" s="1"/>
  <c r="D15" i="7" s="1"/>
  <c r="N20" i="18"/>
  <c r="E20" i="18"/>
  <c r="C20" i="18"/>
  <c r="N19" i="18"/>
  <c r="E19" i="18"/>
  <c r="C19" i="18"/>
  <c r="N18" i="18"/>
  <c r="E18" i="18"/>
  <c r="C18" i="18"/>
  <c r="N17" i="18"/>
  <c r="E17" i="18"/>
  <c r="C17" i="18"/>
  <c r="E49" i="18"/>
  <c r="C49" i="18"/>
  <c r="E48" i="18"/>
  <c r="C48" i="18"/>
  <c r="E47" i="18"/>
  <c r="C47" i="18"/>
  <c r="J62" i="1"/>
  <c r="L92" i="1"/>
  <c r="K96" i="1"/>
  <c r="L77" i="1"/>
  <c r="K44" i="1"/>
  <c r="J61" i="1"/>
  <c r="K52" i="1"/>
  <c r="K61" i="1"/>
  <c r="J81" i="1"/>
  <c r="K62" i="1"/>
  <c r="J96" i="1"/>
  <c r="K55" i="1"/>
  <c r="L73" i="1"/>
  <c r="J101" i="1"/>
  <c r="K49" i="1"/>
  <c r="J59" i="1"/>
  <c r="K101" i="1"/>
  <c r="J66" i="1"/>
  <c r="K67" i="1"/>
  <c r="J84" i="1"/>
  <c r="J43" i="1"/>
  <c r="L102" i="1"/>
  <c r="J57" i="1"/>
  <c r="K72" i="1"/>
  <c r="L87" i="1"/>
  <c r="K86" i="1"/>
  <c r="K99" i="1"/>
  <c r="L44" i="1"/>
  <c r="J83" i="1"/>
  <c r="K41" i="1"/>
  <c r="J44" i="1"/>
  <c r="J53" i="1"/>
  <c r="J54" i="1"/>
  <c r="J87" i="1"/>
  <c r="L75" i="1"/>
  <c r="L67" i="1"/>
  <c r="J89" i="1"/>
  <c r="L47" i="1"/>
  <c r="K66" i="1"/>
  <c r="L43" i="1"/>
  <c r="J52" i="1"/>
  <c r="L100" i="1"/>
  <c r="J99" i="1"/>
  <c r="L96" i="1"/>
  <c r="K53" i="1"/>
  <c r="K81" i="1"/>
  <c r="L95" i="1"/>
  <c r="J76" i="1"/>
  <c r="J95" i="1"/>
  <c r="K58" i="1"/>
  <c r="K45" i="1"/>
  <c r="J51" i="1"/>
  <c r="L38" i="1"/>
  <c r="L80" i="1"/>
  <c r="L61" i="1"/>
  <c r="J60" i="1"/>
  <c r="K78" i="1"/>
  <c r="K38" i="1"/>
  <c r="K54" i="1"/>
  <c r="J42" i="1"/>
  <c r="K59" i="1"/>
  <c r="L98" i="1"/>
  <c r="L58" i="1"/>
  <c r="K65" i="1"/>
  <c r="L93" i="1"/>
  <c r="L63" i="1"/>
  <c r="J102" i="1"/>
  <c r="K48" i="1"/>
  <c r="J63" i="1"/>
  <c r="K57" i="1"/>
  <c r="L83" i="1"/>
  <c r="K83" i="1"/>
  <c r="L53" i="1"/>
  <c r="K42" i="1"/>
  <c r="J48" i="1"/>
  <c r="L91" i="1"/>
  <c r="K51" i="1"/>
  <c r="L74" i="1"/>
  <c r="L59" i="1"/>
  <c r="K89" i="1"/>
  <c r="J85" i="1"/>
  <c r="K100" i="1"/>
  <c r="L55" i="1"/>
  <c r="L52" i="1"/>
  <c r="J79" i="1"/>
  <c r="K75" i="1"/>
  <c r="J58" i="1"/>
  <c r="L66" i="1"/>
  <c r="K63" i="1"/>
  <c r="L90" i="1"/>
  <c r="K90" i="1"/>
  <c r="J98" i="1"/>
  <c r="J74" i="1"/>
  <c r="J67" i="1"/>
  <c r="K40" i="1"/>
  <c r="L78" i="1"/>
  <c r="K98" i="1"/>
  <c r="L56" i="1"/>
  <c r="L50" i="1"/>
  <c r="K50" i="1"/>
  <c r="L94" i="1"/>
  <c r="K76" i="1"/>
  <c r="J73" i="1"/>
  <c r="J86" i="1"/>
  <c r="K56" i="1"/>
  <c r="J39" i="1"/>
  <c r="L62" i="1"/>
  <c r="L101" i="1"/>
  <c r="K64" i="1"/>
  <c r="L88" i="1"/>
  <c r="K87" i="1"/>
  <c r="J100" i="1"/>
  <c r="K95" i="1"/>
  <c r="K73" i="1"/>
  <c r="J38" i="1"/>
  <c r="L49" i="1"/>
  <c r="J55" i="1"/>
  <c r="L51" i="1"/>
  <c r="J65" i="1"/>
  <c r="J91" i="1"/>
  <c r="J64" i="1"/>
  <c r="K74" i="1"/>
  <c r="K91" i="1"/>
  <c r="L64" i="1"/>
  <c r="K84" i="1"/>
  <c r="L42" i="1"/>
  <c r="K43" i="1"/>
  <c r="L39" i="1"/>
  <c r="J45" i="1"/>
  <c r="J50" i="1"/>
  <c r="K46" i="1"/>
  <c r="J82" i="1"/>
  <c r="J40" i="1"/>
  <c r="J56" i="1"/>
  <c r="L72" i="1"/>
  <c r="K88" i="1"/>
  <c r="J77" i="1"/>
  <c r="J46" i="1"/>
  <c r="L68" i="1"/>
  <c r="K47" i="1"/>
  <c r="K60" i="1"/>
  <c r="L40" i="1"/>
  <c r="J93" i="1"/>
  <c r="L85" i="1"/>
  <c r="K39" i="1"/>
  <c r="K85" i="1"/>
  <c r="L48" i="1"/>
  <c r="J94" i="1"/>
  <c r="K80" i="1"/>
  <c r="J47" i="1"/>
  <c r="L76" i="1"/>
  <c r="L86" i="1"/>
  <c r="L79" i="1"/>
  <c r="K97" i="1"/>
  <c r="L81" i="1"/>
  <c r="J75" i="1"/>
  <c r="J92" i="1"/>
  <c r="J97" i="1"/>
  <c r="J72" i="1"/>
  <c r="L84" i="1"/>
  <c r="J41" i="1"/>
  <c r="L82" i="1"/>
  <c r="K68" i="1"/>
  <c r="L57" i="1"/>
  <c r="L99" i="1"/>
  <c r="J88" i="1"/>
  <c r="K93" i="1"/>
  <c r="L89" i="1"/>
  <c r="L60" i="1"/>
  <c r="L97" i="1"/>
  <c r="J78" i="1"/>
  <c r="K94" i="1"/>
  <c r="J80" i="1"/>
  <c r="K79" i="1"/>
  <c r="K102" i="1"/>
  <c r="K77" i="1"/>
  <c r="L65" i="1"/>
  <c r="L46" i="1"/>
  <c r="L45" i="1"/>
  <c r="K82" i="1"/>
  <c r="L41" i="1"/>
  <c r="L54" i="1"/>
  <c r="K92" i="1"/>
  <c r="J68" i="1"/>
  <c r="J49" i="1"/>
  <c r="J90" i="1"/>
  <c r="N74" i="1" l="1"/>
  <c r="D55" i="6" s="1"/>
  <c r="N39" i="1"/>
  <c r="D30" i="6" s="1"/>
  <c r="N41" i="1"/>
  <c r="D32" i="6" s="1"/>
  <c r="N40" i="1"/>
  <c r="D31" i="6" s="1"/>
  <c r="N38" i="1"/>
  <c r="D29" i="6" s="1"/>
  <c r="H14" i="6"/>
  <c r="D14" i="7" s="1"/>
  <c r="H13" i="6"/>
  <c r="D13" i="7" s="1"/>
  <c r="F101" i="18"/>
  <c r="E101" i="18" s="1"/>
  <c r="C101" i="18"/>
  <c r="E100" i="18"/>
  <c r="C100" i="18"/>
  <c r="E99" i="18"/>
  <c r="C99" i="18"/>
  <c r="E98" i="18"/>
  <c r="C98" i="18"/>
  <c r="E97" i="18"/>
  <c r="C97" i="18"/>
  <c r="E96" i="18"/>
  <c r="C96" i="18"/>
  <c r="E95" i="18"/>
  <c r="C95" i="18"/>
  <c r="E94" i="18"/>
  <c r="C94" i="18"/>
  <c r="E93" i="18"/>
  <c r="C93" i="18"/>
  <c r="E92" i="18"/>
  <c r="C92" i="18"/>
  <c r="E91" i="18"/>
  <c r="C91" i="18"/>
  <c r="E90" i="18"/>
  <c r="C90" i="18"/>
  <c r="E89" i="18"/>
  <c r="C89" i="18"/>
  <c r="E88" i="18"/>
  <c r="C88" i="18"/>
  <c r="E87" i="18"/>
  <c r="C87" i="18"/>
  <c r="E86" i="18"/>
  <c r="C86" i="18"/>
  <c r="E85" i="18"/>
  <c r="C85" i="18"/>
  <c r="E84" i="18"/>
  <c r="C84" i="18"/>
  <c r="E83" i="18"/>
  <c r="C83" i="18"/>
  <c r="E82" i="18"/>
  <c r="C82" i="18"/>
  <c r="E81" i="18"/>
  <c r="C81" i="18"/>
  <c r="E80" i="18"/>
  <c r="C80" i="18"/>
  <c r="E79" i="18"/>
  <c r="C79" i="18"/>
  <c r="E78" i="18"/>
  <c r="C78" i="18"/>
  <c r="E77" i="18"/>
  <c r="C77" i="18"/>
  <c r="E76" i="18"/>
  <c r="C76" i="18"/>
  <c r="E75" i="18"/>
  <c r="C75" i="18"/>
  <c r="E74" i="18"/>
  <c r="C74" i="18"/>
  <c r="E73" i="18"/>
  <c r="C73" i="18"/>
  <c r="E72" i="18"/>
  <c r="C72" i="18"/>
  <c r="E71" i="18"/>
  <c r="C71" i="18"/>
  <c r="E70" i="18"/>
  <c r="C70" i="18"/>
  <c r="E69" i="18"/>
  <c r="C69" i="18"/>
  <c r="E68" i="18"/>
  <c r="C68" i="18"/>
  <c r="G21" i="19"/>
  <c r="G10" i="19"/>
  <c r="E35" i="18"/>
  <c r="C35" i="18"/>
  <c r="E27" i="18"/>
  <c r="C27" i="18"/>
  <c r="E26" i="18"/>
  <c r="C26" i="18"/>
  <c r="E25" i="18"/>
  <c r="C25" i="18"/>
  <c r="E24" i="18"/>
  <c r="C24" i="18"/>
  <c r="E23" i="18"/>
  <c r="C23" i="18"/>
  <c r="E22" i="18"/>
  <c r="C22" i="18"/>
  <c r="E21" i="18"/>
  <c r="C21" i="18"/>
  <c r="E16" i="18"/>
  <c r="C16" i="18"/>
  <c r="E15" i="18"/>
  <c r="C15" i="18"/>
  <c r="E14" i="18"/>
  <c r="C14" i="18"/>
  <c r="E13" i="18"/>
  <c r="C13" i="18"/>
  <c r="E12" i="18"/>
  <c r="C12" i="18"/>
  <c r="E11" i="18"/>
  <c r="C11" i="18"/>
  <c r="E10" i="18"/>
  <c r="C10" i="18"/>
  <c r="E9" i="18"/>
  <c r="C9" i="18"/>
  <c r="E8" i="18"/>
  <c r="C8" i="18"/>
  <c r="E7" i="18"/>
  <c r="C7" i="18"/>
  <c r="E6" i="18"/>
  <c r="C6" i="18"/>
  <c r="E5" i="18"/>
  <c r="C5" i="18"/>
  <c r="E4" i="18"/>
  <c r="C4" i="18"/>
  <c r="E3" i="18"/>
  <c r="C3" i="18"/>
  <c r="Q53" i="6" l="1"/>
  <c r="M55" i="6"/>
  <c r="M57" i="6"/>
  <c r="M59" i="6"/>
  <c r="K56" i="6"/>
  <c r="S53" i="6"/>
  <c r="O55" i="6"/>
  <c r="O57" i="6"/>
  <c r="O59" i="6"/>
  <c r="K58" i="6"/>
  <c r="Q55" i="6"/>
  <c r="Q57" i="6"/>
  <c r="S55" i="6"/>
  <c r="S57" i="6"/>
  <c r="Q59" i="6"/>
  <c r="K54" i="6"/>
  <c r="I56" i="6"/>
  <c r="I58" i="6"/>
  <c r="S59" i="6"/>
  <c r="O54" i="6"/>
  <c r="M56" i="6"/>
  <c r="M58" i="6"/>
  <c r="K60" i="6"/>
  <c r="Q56" i="6"/>
  <c r="O60" i="6"/>
  <c r="I59" i="6"/>
  <c r="M54" i="6"/>
  <c r="Q54" i="6"/>
  <c r="O56" i="6"/>
  <c r="O58" i="6"/>
  <c r="M60" i="6"/>
  <c r="Q58" i="6"/>
  <c r="M53" i="6"/>
  <c r="I57" i="6"/>
  <c r="S60" i="6"/>
  <c r="I60" i="6"/>
  <c r="K53" i="6"/>
  <c r="S54" i="6"/>
  <c r="S56" i="6"/>
  <c r="S58" i="6"/>
  <c r="Q60" i="6"/>
  <c r="O53" i="6"/>
  <c r="K55" i="6"/>
  <c r="K57" i="6"/>
  <c r="K59" i="6"/>
  <c r="E76" i="7"/>
  <c r="E74" i="7"/>
  <c r="E72" i="7"/>
  <c r="E71" i="7"/>
  <c r="E77" i="7"/>
  <c r="E78" i="7"/>
  <c r="E75" i="7"/>
  <c r="E73" i="7"/>
  <c r="E57" i="7"/>
  <c r="E56" i="7"/>
  <c r="F56" i="7" s="1"/>
  <c r="K56" i="7" s="1"/>
  <c r="E51" i="7"/>
  <c r="E61" i="7"/>
  <c r="F61" i="7" s="1"/>
  <c r="K61" i="7" s="1"/>
  <c r="E55" i="7"/>
  <c r="F55" i="7" s="1"/>
  <c r="K55" i="7" s="1"/>
  <c r="E53" i="7"/>
  <c r="E52" i="7"/>
  <c r="E60" i="7"/>
  <c r="F60" i="7" s="1"/>
  <c r="K60" i="7" s="1"/>
  <c r="E54" i="7"/>
  <c r="F54" i="7" s="1"/>
  <c r="K54" i="7" s="1"/>
  <c r="E49" i="7"/>
  <c r="E50" i="7"/>
  <c r="E59" i="7"/>
  <c r="F59" i="7" s="1"/>
  <c r="K59" i="7" s="1"/>
  <c r="E58" i="7"/>
  <c r="I33" i="6"/>
  <c r="I35" i="6"/>
  <c r="I37" i="6"/>
  <c r="I39" i="6"/>
  <c r="I41" i="6"/>
  <c r="C34" i="6"/>
  <c r="C54" i="7" s="1"/>
  <c r="Q38" i="6"/>
  <c r="K29" i="6"/>
  <c r="K31" i="6"/>
  <c r="K33" i="6"/>
  <c r="K35" i="6"/>
  <c r="L35" i="6" s="1"/>
  <c r="K37" i="6"/>
  <c r="K39" i="6"/>
  <c r="L39" i="6" s="1"/>
  <c r="K41" i="6"/>
  <c r="L41" i="6" s="1"/>
  <c r="Q30" i="6"/>
  <c r="M29" i="6"/>
  <c r="M31" i="6"/>
  <c r="M33" i="6"/>
  <c r="M35" i="6"/>
  <c r="N35" i="6" s="1"/>
  <c r="M37" i="6"/>
  <c r="M39" i="6"/>
  <c r="N39" i="6" s="1"/>
  <c r="M41" i="6"/>
  <c r="N41" i="6" s="1"/>
  <c r="C35" i="6"/>
  <c r="C55" i="7" s="1"/>
  <c r="O29" i="6"/>
  <c r="O31" i="6"/>
  <c r="O33" i="6"/>
  <c r="O35" i="6"/>
  <c r="P35" i="6" s="1"/>
  <c r="O37" i="6"/>
  <c r="O39" i="6"/>
  <c r="P39" i="6" s="1"/>
  <c r="O41" i="6"/>
  <c r="P41" i="6" s="1"/>
  <c r="Q32" i="6"/>
  <c r="Q29" i="6"/>
  <c r="Q31" i="6"/>
  <c r="Q33" i="6"/>
  <c r="Q35" i="6"/>
  <c r="R35" i="6" s="1"/>
  <c r="Q37" i="6"/>
  <c r="Q39" i="6"/>
  <c r="R39" i="6" s="1"/>
  <c r="Q41" i="6"/>
  <c r="R41" i="6" s="1"/>
  <c r="C36" i="6"/>
  <c r="C56" i="7" s="1"/>
  <c r="S29" i="6"/>
  <c r="S31" i="6"/>
  <c r="S33" i="6"/>
  <c r="S35" i="6"/>
  <c r="S37" i="6"/>
  <c r="S39" i="6"/>
  <c r="S41" i="6"/>
  <c r="I32" i="6"/>
  <c r="I34" i="6"/>
  <c r="I38" i="6"/>
  <c r="I40" i="6"/>
  <c r="K30" i="6"/>
  <c r="K34" i="6"/>
  <c r="L34" i="6" s="1"/>
  <c r="K36" i="6"/>
  <c r="L36" i="6" s="1"/>
  <c r="K38" i="6"/>
  <c r="K40" i="6"/>
  <c r="L40" i="6" s="1"/>
  <c r="Q34" i="6"/>
  <c r="R34" i="6" s="1"/>
  <c r="M30" i="6"/>
  <c r="M32" i="6"/>
  <c r="M34" i="6"/>
  <c r="N34" i="6" s="1"/>
  <c r="M36" i="6"/>
  <c r="N36" i="6" s="1"/>
  <c r="M38" i="6"/>
  <c r="M40" i="6"/>
  <c r="N40" i="6" s="1"/>
  <c r="Q36" i="6"/>
  <c r="R36" i="6" s="1"/>
  <c r="O30" i="6"/>
  <c r="O32" i="6"/>
  <c r="O34" i="6"/>
  <c r="P34" i="6" s="1"/>
  <c r="O36" i="6"/>
  <c r="P36" i="6" s="1"/>
  <c r="O38" i="6"/>
  <c r="O40" i="6"/>
  <c r="P40" i="6" s="1"/>
  <c r="S30" i="6"/>
  <c r="S32" i="6"/>
  <c r="S34" i="6"/>
  <c r="S36" i="6"/>
  <c r="S38" i="6"/>
  <c r="S40" i="6"/>
  <c r="Q40" i="6"/>
  <c r="R40" i="6" s="1"/>
  <c r="F15" i="7"/>
  <c r="K15" i="7" s="1"/>
  <c r="Q9" i="6"/>
  <c r="O11" i="6"/>
  <c r="M15" i="6"/>
  <c r="N15" i="6" s="1"/>
  <c r="K6" i="6"/>
  <c r="S7" i="6"/>
  <c r="Q11" i="6"/>
  <c r="O13" i="6"/>
  <c r="P13" i="6" s="1"/>
  <c r="O15" i="6"/>
  <c r="P15" i="6" s="1"/>
  <c r="I12" i="6"/>
  <c r="M6" i="6"/>
  <c r="I8" i="6"/>
  <c r="S9" i="6"/>
  <c r="S11" i="6"/>
  <c r="Q13" i="6"/>
  <c r="R13" i="6" s="1"/>
  <c r="Q15" i="6"/>
  <c r="R15" i="6" s="1"/>
  <c r="I10" i="6"/>
  <c r="K8" i="6"/>
  <c r="S13" i="6"/>
  <c r="S15" i="6"/>
  <c r="O6" i="6"/>
  <c r="M8" i="6"/>
  <c r="K10" i="6"/>
  <c r="K12" i="6"/>
  <c r="O8" i="6"/>
  <c r="M10" i="6"/>
  <c r="M12" i="6"/>
  <c r="K14" i="6"/>
  <c r="L14" i="6" s="1"/>
  <c r="M7" i="6"/>
  <c r="Q6" i="6"/>
  <c r="Q8" i="6"/>
  <c r="O10" i="6"/>
  <c r="O12" i="6"/>
  <c r="M14" i="6"/>
  <c r="N14" i="6" s="1"/>
  <c r="K11" i="6"/>
  <c r="K5" i="6"/>
  <c r="S6" i="6"/>
  <c r="S8" i="6"/>
  <c r="Q10" i="6"/>
  <c r="Q12" i="6"/>
  <c r="O14" i="6"/>
  <c r="P14" i="6" s="1"/>
  <c r="Q5" i="6"/>
  <c r="K13" i="6"/>
  <c r="L13" i="6" s="1"/>
  <c r="M5" i="6"/>
  <c r="I9" i="6"/>
  <c r="S10" i="6"/>
  <c r="S12" i="6"/>
  <c r="Q14" i="6"/>
  <c r="R14" i="6" s="1"/>
  <c r="O5" i="6"/>
  <c r="K7" i="6"/>
  <c r="K9" i="6"/>
  <c r="I11" i="6"/>
  <c r="S14" i="6"/>
  <c r="M9" i="6"/>
  <c r="S5" i="6"/>
  <c r="O7" i="6"/>
  <c r="O9" i="6"/>
  <c r="M11" i="6"/>
  <c r="M13" i="6"/>
  <c r="N13" i="6" s="1"/>
  <c r="K15" i="6"/>
  <c r="L15" i="6" s="1"/>
  <c r="Q7" i="6"/>
  <c r="E12" i="7"/>
  <c r="E10" i="7"/>
  <c r="E5" i="7"/>
  <c r="E6" i="7"/>
  <c r="E7" i="7"/>
  <c r="E8" i="7"/>
  <c r="E13" i="7"/>
  <c r="F13" i="7" s="1"/>
  <c r="K13" i="7" s="1"/>
  <c r="E9" i="7"/>
  <c r="E11" i="7"/>
  <c r="E14" i="7"/>
  <c r="F14" i="7" s="1"/>
  <c r="K14" i="7" s="1"/>
  <c r="C15" i="6"/>
  <c r="C15" i="7" s="1"/>
  <c r="C14" i="6"/>
  <c r="C14" i="7" s="1"/>
  <c r="C13" i="6"/>
  <c r="C13" i="7" s="1"/>
  <c r="C62" i="18"/>
  <c r="C61" i="18"/>
  <c r="C60" i="18"/>
  <c r="E53" i="18"/>
  <c r="C53" i="18"/>
  <c r="P44" i="18"/>
  <c r="E44" i="18"/>
  <c r="C44" i="18"/>
  <c r="Q43" i="18"/>
  <c r="E43" i="18"/>
  <c r="C43" i="18"/>
  <c r="C42" i="18"/>
  <c r="C41" i="18"/>
  <c r="N35" i="18"/>
  <c r="I15" i="6" s="1"/>
  <c r="N27" i="18"/>
  <c r="I36" i="6" s="1"/>
  <c r="N26" i="18"/>
  <c r="N25" i="18"/>
  <c r="I14" i="6" s="1"/>
  <c r="N24" i="18"/>
  <c r="I13" i="6" s="1"/>
  <c r="N23" i="18"/>
  <c r="O16" i="18"/>
  <c r="O15" i="18"/>
  <c r="K32" i="6" s="1"/>
  <c r="O14" i="18"/>
  <c r="O13" i="18"/>
  <c r="O12" i="18"/>
  <c r="N11" i="18"/>
  <c r="N10" i="18"/>
  <c r="I30" i="6" s="1"/>
  <c r="N9" i="18"/>
  <c r="I6" i="6" s="1"/>
  <c r="N8" i="18"/>
  <c r="I31" i="6" s="1"/>
  <c r="N7" i="18"/>
  <c r="I7" i="6" s="1"/>
  <c r="N6" i="18"/>
  <c r="I54" i="6" s="1"/>
  <c r="N5" i="18"/>
  <c r="N4" i="18"/>
  <c r="I5" i="6" s="1"/>
  <c r="N3" i="18"/>
  <c r="I19" i="6" l="1"/>
  <c r="S61" i="6"/>
  <c r="Q62" i="6"/>
  <c r="R62" i="6" s="1"/>
  <c r="Q42" i="6"/>
  <c r="R42" i="6" s="1"/>
  <c r="O62" i="6"/>
  <c r="P62" i="6" s="1"/>
  <c r="K62" i="6"/>
  <c r="L62" i="6" s="1"/>
  <c r="M20" i="6"/>
  <c r="N20" i="6" s="1"/>
  <c r="K42" i="6"/>
  <c r="L42" i="6" s="1"/>
  <c r="M62" i="6"/>
  <c r="N62" i="6" s="1"/>
  <c r="K20" i="6"/>
  <c r="L20" i="6" s="1"/>
  <c r="S20" i="6"/>
  <c r="S42" i="6"/>
  <c r="O20" i="6"/>
  <c r="P20" i="6" s="1"/>
  <c r="M42" i="6"/>
  <c r="N42" i="6" s="1"/>
  <c r="I62" i="6"/>
  <c r="J62" i="6" s="1"/>
  <c r="Q20" i="6"/>
  <c r="R20" i="6" s="1"/>
  <c r="I42" i="6"/>
  <c r="J42" i="6" s="1"/>
  <c r="S62" i="6"/>
  <c r="I20" i="6"/>
  <c r="J20" i="6" s="1"/>
  <c r="O42" i="6"/>
  <c r="P42" i="6" s="1"/>
  <c r="M61" i="6"/>
  <c r="W54" i="6"/>
  <c r="I61" i="6"/>
  <c r="W60" i="6"/>
  <c r="W57" i="6"/>
  <c r="I55" i="6"/>
  <c r="W56" i="6"/>
  <c r="W58" i="6"/>
  <c r="Q61" i="6"/>
  <c r="I53" i="6"/>
  <c r="K61" i="6"/>
  <c r="O61" i="6"/>
  <c r="W59" i="6"/>
  <c r="W41" i="6"/>
  <c r="W39" i="6"/>
  <c r="W40" i="6"/>
  <c r="W38" i="6"/>
  <c r="W31" i="6"/>
  <c r="W36" i="6"/>
  <c r="W30" i="6"/>
  <c r="W35" i="6"/>
  <c r="W37" i="6"/>
  <c r="W34" i="6"/>
  <c r="W33" i="6"/>
  <c r="W32" i="6"/>
  <c r="J36" i="6"/>
  <c r="J40" i="6"/>
  <c r="J41" i="6"/>
  <c r="J39" i="6"/>
  <c r="J34" i="6"/>
  <c r="J35" i="6"/>
  <c r="I29" i="6"/>
  <c r="W29" i="6" s="1"/>
  <c r="W5" i="6"/>
  <c r="W7" i="6"/>
  <c r="W9" i="6"/>
  <c r="W6" i="6"/>
  <c r="J13" i="6"/>
  <c r="W13" i="6"/>
  <c r="J14" i="6"/>
  <c r="W14" i="6"/>
  <c r="W8" i="6"/>
  <c r="J15" i="6"/>
  <c r="W15" i="6"/>
  <c r="W12" i="6"/>
  <c r="W11" i="6"/>
  <c r="W10" i="6"/>
  <c r="I17" i="6"/>
  <c r="S17" i="6"/>
  <c r="K17" i="6"/>
  <c r="I16" i="6"/>
  <c r="S18" i="6"/>
  <c r="M17" i="6"/>
  <c r="O19" i="6"/>
  <c r="O17" i="6"/>
  <c r="O18" i="6"/>
  <c r="I18" i="6"/>
  <c r="S16" i="6"/>
  <c r="K16" i="6"/>
  <c r="Q19" i="6"/>
  <c r="M18" i="6"/>
  <c r="M16" i="6"/>
  <c r="K19" i="6"/>
  <c r="Q18" i="6"/>
  <c r="Q16" i="6"/>
  <c r="S19" i="6"/>
  <c r="Q17" i="6"/>
  <c r="K18" i="6"/>
  <c r="O16" i="6"/>
  <c r="M19" i="6"/>
  <c r="AQ45" i="27"/>
  <c r="AH45" i="27"/>
  <c r="AQ43" i="27"/>
  <c r="AH43" i="27"/>
  <c r="AQ41" i="27"/>
  <c r="AH41" i="27"/>
  <c r="AQ39" i="27"/>
  <c r="AH39" i="27"/>
  <c r="AQ37" i="27"/>
  <c r="AH37" i="27"/>
  <c r="AQ35" i="27"/>
  <c r="AH35" i="27"/>
  <c r="AQ33" i="27"/>
  <c r="AH33" i="27"/>
  <c r="AQ31" i="27"/>
  <c r="AH31" i="27"/>
  <c r="AQ29" i="27"/>
  <c r="AH29" i="27"/>
  <c r="AQ27" i="27"/>
  <c r="AH27" i="27"/>
  <c r="AQ25" i="27"/>
  <c r="AH25" i="27"/>
  <c r="AQ23" i="27"/>
  <c r="AH23" i="27"/>
  <c r="AQ21" i="27"/>
  <c r="AH21" i="27"/>
  <c r="AQ19" i="27"/>
  <c r="AH19" i="27"/>
  <c r="AQ17" i="27"/>
  <c r="AH17" i="27"/>
  <c r="AQ15" i="27"/>
  <c r="AH15" i="27"/>
  <c r="W20" i="6" l="1"/>
  <c r="W42" i="6"/>
  <c r="W62" i="6"/>
  <c r="W55" i="6"/>
  <c r="W61" i="6"/>
  <c r="W53" i="6"/>
  <c r="W16" i="6"/>
  <c r="W19" i="6"/>
  <c r="W18" i="6"/>
  <c r="W17" i="6"/>
  <c r="B15" i="12"/>
  <c r="F61" i="6" l="1"/>
  <c r="F60" i="6"/>
  <c r="F59" i="6"/>
  <c r="F58" i="6"/>
  <c r="F57" i="6"/>
  <c r="F56" i="6"/>
  <c r="F55" i="6"/>
  <c r="F33" i="6"/>
  <c r="F32" i="6"/>
  <c r="F31" i="6"/>
  <c r="F30" i="6"/>
  <c r="F29" i="6"/>
  <c r="F8" i="6"/>
  <c r="F9" i="6"/>
  <c r="F10" i="6"/>
  <c r="F11" i="6"/>
  <c r="F12" i="6"/>
  <c r="F19" i="6"/>
  <c r="H59" i="6" l="1"/>
  <c r="D77" i="7" s="1"/>
  <c r="F77" i="7" s="1"/>
  <c r="K77" i="7" s="1"/>
  <c r="P59" i="6"/>
  <c r="J59" i="6"/>
  <c r="N59" i="6"/>
  <c r="R59" i="6"/>
  <c r="L59" i="6"/>
  <c r="H60" i="6"/>
  <c r="D78" i="7" s="1"/>
  <c r="F78" i="7" s="1"/>
  <c r="K78" i="7" s="1"/>
  <c r="L60" i="6"/>
  <c r="N60" i="6"/>
  <c r="R60" i="6"/>
  <c r="P60" i="6"/>
  <c r="J60" i="6"/>
  <c r="H56" i="6"/>
  <c r="D74" i="7" s="1"/>
  <c r="F74" i="7" s="1"/>
  <c r="K74" i="7" s="1"/>
  <c r="N56" i="6"/>
  <c r="J56" i="6"/>
  <c r="P56" i="6"/>
  <c r="L56" i="6"/>
  <c r="R56" i="6"/>
  <c r="H57" i="6"/>
  <c r="D75" i="7" s="1"/>
  <c r="F75" i="7" s="1"/>
  <c r="K75" i="7" s="1"/>
  <c r="R57" i="6"/>
  <c r="J57" i="6"/>
  <c r="L57" i="6"/>
  <c r="N57" i="6"/>
  <c r="P57" i="6"/>
  <c r="H58" i="6"/>
  <c r="D76" i="7" s="1"/>
  <c r="F76" i="7" s="1"/>
  <c r="K76" i="7" s="1"/>
  <c r="N58" i="6"/>
  <c r="R58" i="6"/>
  <c r="P58" i="6"/>
  <c r="L58" i="6"/>
  <c r="J58" i="6"/>
  <c r="H61" i="6"/>
  <c r="D79" i="7" s="1"/>
  <c r="F79" i="7" s="1"/>
  <c r="K79" i="7" s="1"/>
  <c r="P61" i="6"/>
  <c r="N61" i="6"/>
  <c r="L61" i="6"/>
  <c r="R61" i="6"/>
  <c r="J61" i="6"/>
  <c r="H55" i="6"/>
  <c r="D73" i="7" s="1"/>
  <c r="F73" i="7" s="1"/>
  <c r="K73" i="7" s="1"/>
  <c r="L55" i="6"/>
  <c r="N55" i="6"/>
  <c r="R55" i="6"/>
  <c r="P55" i="6"/>
  <c r="J55" i="6"/>
  <c r="H29" i="6"/>
  <c r="D49" i="7" s="1"/>
  <c r="F49" i="7" s="1"/>
  <c r="K49" i="7" s="1"/>
  <c r="P29" i="6"/>
  <c r="N29" i="6"/>
  <c r="R29" i="6"/>
  <c r="J29" i="6"/>
  <c r="L29" i="6"/>
  <c r="H31" i="6"/>
  <c r="D51" i="7" s="1"/>
  <c r="F51" i="7" s="1"/>
  <c r="K51" i="7" s="1"/>
  <c r="L31" i="6"/>
  <c r="P31" i="6"/>
  <c r="J31" i="6"/>
  <c r="N31" i="6"/>
  <c r="R31" i="6"/>
  <c r="H32" i="6"/>
  <c r="D52" i="7" s="1"/>
  <c r="F52" i="7" s="1"/>
  <c r="K52" i="7" s="1"/>
  <c r="P32" i="6"/>
  <c r="J32" i="6"/>
  <c r="R32" i="6"/>
  <c r="L32" i="6"/>
  <c r="N32" i="6"/>
  <c r="H30" i="6"/>
  <c r="D50" i="7" s="1"/>
  <c r="F50" i="7" s="1"/>
  <c r="K50" i="7" s="1"/>
  <c r="P30" i="6"/>
  <c r="R30" i="6"/>
  <c r="L30" i="6"/>
  <c r="N30" i="6"/>
  <c r="J30" i="6"/>
  <c r="H33" i="6"/>
  <c r="D53" i="7" s="1"/>
  <c r="F53" i="7" s="1"/>
  <c r="K53" i="7" s="1"/>
  <c r="R33" i="6"/>
  <c r="L33" i="6"/>
  <c r="P33" i="6"/>
  <c r="J33" i="6"/>
  <c r="N33" i="6"/>
  <c r="J11" i="6"/>
  <c r="R11" i="6"/>
  <c r="P11" i="6"/>
  <c r="L11" i="6"/>
  <c r="N11" i="6"/>
  <c r="J10" i="6"/>
  <c r="R10" i="6"/>
  <c r="N10" i="6"/>
  <c r="L10" i="6"/>
  <c r="P10" i="6"/>
  <c r="P9" i="6"/>
  <c r="L9" i="6"/>
  <c r="N9" i="6"/>
  <c r="R9" i="6"/>
  <c r="J9" i="6"/>
  <c r="L8" i="6"/>
  <c r="R8" i="6"/>
  <c r="P8" i="6"/>
  <c r="N8" i="6"/>
  <c r="J8" i="6"/>
  <c r="P12" i="6"/>
  <c r="L12" i="6"/>
  <c r="N12" i="6"/>
  <c r="J12" i="6"/>
  <c r="R12" i="6"/>
  <c r="N19" i="6"/>
  <c r="P19" i="6"/>
  <c r="L19" i="6"/>
  <c r="J19" i="6"/>
  <c r="R19" i="6"/>
  <c r="H8" i="6"/>
  <c r="D8" i="7" s="1"/>
  <c r="F8" i="7" s="1"/>
  <c r="K8" i="7" s="1"/>
  <c r="H19" i="6"/>
  <c r="D19" i="7" s="1"/>
  <c r="H11" i="6"/>
  <c r="D11" i="7" s="1"/>
  <c r="F11" i="7" s="1"/>
  <c r="K11" i="7" s="1"/>
  <c r="H10" i="6"/>
  <c r="D10" i="7" s="1"/>
  <c r="F10" i="7" s="1"/>
  <c r="K10" i="7" s="1"/>
  <c r="H12" i="6"/>
  <c r="D12" i="7" s="1"/>
  <c r="F12" i="7" s="1"/>
  <c r="K12" i="7" s="1"/>
  <c r="H9" i="6"/>
  <c r="D9" i="7" s="1"/>
  <c r="F9" i="7" s="1"/>
  <c r="K9" i="7" s="1"/>
  <c r="D30" i="11" l="1"/>
  <c r="F19" i="7"/>
  <c r="K19" i="7" s="1"/>
  <c r="C61" i="6"/>
  <c r="C79" i="7" s="1"/>
  <c r="C60" i="6"/>
  <c r="C78" i="7" s="1"/>
  <c r="C59" i="6"/>
  <c r="C77" i="7" s="1"/>
  <c r="C58" i="6"/>
  <c r="C76" i="7" s="1"/>
  <c r="C57" i="6"/>
  <c r="C75" i="7" s="1"/>
  <c r="C56" i="6"/>
  <c r="C74" i="7" s="1"/>
  <c r="C55" i="6"/>
  <c r="C73" i="7" s="1"/>
  <c r="C54" i="6"/>
  <c r="C72" i="7" s="1"/>
  <c r="C53" i="6"/>
  <c r="C71" i="7" s="1"/>
  <c r="O28" i="6"/>
  <c r="C7" i="6"/>
  <c r="C7" i="7" s="1"/>
  <c r="C9" i="6"/>
  <c r="C9" i="7" s="1"/>
  <c r="C19" i="6"/>
  <c r="C19" i="7" s="1"/>
  <c r="C32" i="6"/>
  <c r="C52" i="7" s="1"/>
  <c r="C30" i="6"/>
  <c r="C50" i="7" s="1"/>
  <c r="M28" i="6"/>
  <c r="C31" i="6"/>
  <c r="C51" i="7" s="1"/>
  <c r="C8" i="6"/>
  <c r="C8" i="7" s="1"/>
  <c r="S28" i="6"/>
  <c r="K28" i="6"/>
  <c r="C6" i="6"/>
  <c r="C6" i="7" s="1"/>
  <c r="C12" i="6"/>
  <c r="C12" i="7" s="1"/>
  <c r="Q28" i="6"/>
  <c r="C5" i="6"/>
  <c r="C5" i="7" s="1"/>
  <c r="C11" i="6"/>
  <c r="C11" i="7" s="1"/>
  <c r="C10" i="6"/>
  <c r="C10" i="7" s="1"/>
  <c r="C33" i="6"/>
  <c r="C53" i="7" s="1"/>
  <c r="C29" i="6"/>
  <c r="C49" i="7" s="1"/>
  <c r="C28" i="6"/>
  <c r="K71" i="1"/>
  <c r="J16" i="1"/>
  <c r="L25" i="1"/>
  <c r="L23" i="1"/>
  <c r="J9" i="1"/>
  <c r="K19" i="1"/>
  <c r="K15" i="1"/>
  <c r="L33" i="1"/>
  <c r="L71" i="1"/>
  <c r="L37" i="1"/>
  <c r="L10" i="1"/>
  <c r="J10" i="1"/>
  <c r="J29" i="1"/>
  <c r="L18" i="1"/>
  <c r="L11" i="1"/>
  <c r="K11" i="1"/>
  <c r="J31" i="1"/>
  <c r="K30" i="1"/>
  <c r="K7" i="1"/>
  <c r="L9" i="1"/>
  <c r="K26" i="1"/>
  <c r="J34" i="1"/>
  <c r="K20" i="1"/>
  <c r="K24" i="1"/>
  <c r="K8" i="1"/>
  <c r="L4" i="1"/>
  <c r="J4" i="1"/>
  <c r="L26" i="1"/>
  <c r="L13" i="1"/>
  <c r="L19" i="1"/>
  <c r="L32" i="1"/>
  <c r="J14" i="1"/>
  <c r="J23" i="1"/>
  <c r="J8" i="1"/>
  <c r="J22" i="1"/>
  <c r="K18" i="1"/>
  <c r="J27" i="1"/>
  <c r="K16" i="1"/>
  <c r="K23" i="1"/>
  <c r="K9" i="1"/>
  <c r="L34" i="1"/>
  <c r="L7" i="1"/>
  <c r="L17" i="1"/>
  <c r="K3" i="1"/>
  <c r="K37" i="1"/>
  <c r="L29" i="1"/>
  <c r="K17" i="1"/>
  <c r="J3" i="1"/>
  <c r="J24" i="1"/>
  <c r="L21" i="1"/>
  <c r="L14" i="1"/>
  <c r="J15" i="1"/>
  <c r="K32" i="1"/>
  <c r="J5" i="1"/>
  <c r="J18" i="1"/>
  <c r="L5" i="1"/>
  <c r="J20" i="1"/>
  <c r="L20" i="1"/>
  <c r="L28" i="1"/>
  <c r="L12" i="1"/>
  <c r="K13" i="1"/>
  <c r="K4" i="1"/>
  <c r="L8" i="1"/>
  <c r="L24" i="1"/>
  <c r="J28" i="1"/>
  <c r="K5" i="1"/>
  <c r="K22" i="1"/>
  <c r="L27" i="1"/>
  <c r="K12" i="1"/>
  <c r="J32" i="1"/>
  <c r="K14" i="1"/>
  <c r="K33" i="1"/>
  <c r="J26" i="1"/>
  <c r="J12" i="1"/>
  <c r="J30" i="1"/>
  <c r="K29" i="1"/>
  <c r="L15" i="1"/>
  <c r="J19" i="1"/>
  <c r="L3" i="1"/>
  <c r="J11" i="1"/>
  <c r="K28" i="1"/>
  <c r="K34" i="1"/>
  <c r="L16" i="1"/>
  <c r="K10" i="1"/>
  <c r="J37" i="1"/>
  <c r="J25" i="1"/>
  <c r="J33" i="1"/>
  <c r="J71" i="1"/>
  <c r="L31" i="1"/>
  <c r="J13" i="1"/>
  <c r="J21" i="1"/>
  <c r="K21" i="1"/>
  <c r="K31" i="1"/>
  <c r="K27" i="1"/>
  <c r="L30" i="1"/>
  <c r="L22" i="1"/>
  <c r="J17" i="1"/>
  <c r="J7" i="1"/>
  <c r="K25" i="1"/>
  <c r="J30" i="11" l="1"/>
  <c r="E30" i="11"/>
  <c r="N13" i="1"/>
  <c r="D17" i="6" s="1"/>
  <c r="F17" i="6" s="1"/>
  <c r="N12" i="1"/>
  <c r="D16" i="6" s="1"/>
  <c r="F16" i="6" s="1"/>
  <c r="N5" i="1"/>
  <c r="D6" i="6" s="1"/>
  <c r="F6" i="6" s="1"/>
  <c r="N45" i="1"/>
  <c r="D37" i="6" s="1"/>
  <c r="N14" i="1"/>
  <c r="D18" i="6" s="1"/>
  <c r="F18" i="6" s="1"/>
  <c r="H18" i="6" l="1"/>
  <c r="D18" i="7" s="1"/>
  <c r="F18" i="7" s="1"/>
  <c r="K18" i="7" s="1"/>
  <c r="J18" i="6"/>
  <c r="R18" i="6"/>
  <c r="L18" i="6"/>
  <c r="P18" i="6"/>
  <c r="N18" i="6"/>
  <c r="F37" i="6"/>
  <c r="D38" i="6"/>
  <c r="F38" i="6" s="1"/>
  <c r="H6" i="6"/>
  <c r="D6" i="7" s="1"/>
  <c r="F6" i="7" s="1"/>
  <c r="K6" i="7" s="1"/>
  <c r="P6" i="6"/>
  <c r="L6" i="6"/>
  <c r="R6" i="6"/>
  <c r="J6" i="6"/>
  <c r="N6" i="6"/>
  <c r="H16" i="6"/>
  <c r="D16" i="7" s="1"/>
  <c r="F16" i="7" s="1"/>
  <c r="K16" i="7" s="1"/>
  <c r="J16" i="6"/>
  <c r="R16" i="6"/>
  <c r="L16" i="6"/>
  <c r="N16" i="6"/>
  <c r="P16" i="6"/>
  <c r="H17" i="6"/>
  <c r="D17" i="7" s="1"/>
  <c r="F17" i="7" s="1"/>
  <c r="K17" i="7" s="1"/>
  <c r="L17" i="6"/>
  <c r="P17" i="6"/>
  <c r="R17" i="6"/>
  <c r="J17" i="6"/>
  <c r="N17" i="6"/>
  <c r="C63" i="18"/>
  <c r="C64" i="18"/>
  <c r="C65" i="18"/>
  <c r="C66" i="18"/>
  <c r="C67" i="18"/>
  <c r="H38" i="6" l="1"/>
  <c r="D58" i="7" s="1"/>
  <c r="F58" i="7" s="1"/>
  <c r="K58" i="7" s="1"/>
  <c r="J38" i="6"/>
  <c r="N38" i="6"/>
  <c r="R38" i="6"/>
  <c r="L38" i="6"/>
  <c r="P38" i="6"/>
  <c r="H37" i="6"/>
  <c r="D57" i="7" s="1"/>
  <c r="F57" i="7" s="1"/>
  <c r="K57" i="7" s="1"/>
  <c r="N37" i="6"/>
  <c r="P37" i="6"/>
  <c r="J37" i="6"/>
  <c r="R37" i="6"/>
  <c r="L37" i="6"/>
  <c r="C39" i="6"/>
  <c r="C59" i="7" s="1"/>
  <c r="C40" i="6"/>
  <c r="C60" i="7" s="1"/>
  <c r="C41" i="6"/>
  <c r="C61" i="7" s="1"/>
  <c r="C38" i="6"/>
  <c r="C58" i="7" s="1"/>
  <c r="C37" i="6"/>
  <c r="C57" i="7" s="1"/>
  <c r="C18" i="6"/>
  <c r="C18" i="7" s="1"/>
  <c r="C16" i="6"/>
  <c r="C16" i="7" s="1"/>
  <c r="C17" i="6"/>
  <c r="C17" i="7" s="1"/>
  <c r="C52" i="6"/>
  <c r="Q52" i="6"/>
  <c r="O52" i="6"/>
  <c r="S52" i="6"/>
  <c r="K52" i="6"/>
  <c r="M52" i="6"/>
  <c r="I28" i="6" l="1"/>
  <c r="W28" i="6" s="1"/>
  <c r="I52" i="6" l="1"/>
  <c r="W52" i="6" s="1"/>
  <c r="J32" i="11"/>
  <c r="E25" i="11" s="1"/>
  <c r="J25" i="11" s="1"/>
  <c r="A30" i="11"/>
  <c r="H6" i="11"/>
  <c r="F6" i="11"/>
  <c r="A4" i="11"/>
  <c r="K25" i="11" l="1"/>
  <c r="J26" i="11"/>
  <c r="K26" i="11" s="1"/>
  <c r="J4" i="11" s="1"/>
  <c r="K4" i="11" s="1"/>
  <c r="J6" i="11" l="1"/>
  <c r="K6" i="11" s="1"/>
  <c r="D7" i="19" s="1"/>
  <c r="I7" i="19" s="1"/>
  <c r="A170" i="14" l="1"/>
  <c r="A166" i="14"/>
  <c r="A153" i="14"/>
  <c r="A220" i="14" l="1"/>
  <c r="A216" i="14"/>
  <c r="A203" i="14"/>
  <c r="S4" i="6" l="1"/>
  <c r="Q4" i="6"/>
  <c r="M4" i="6"/>
  <c r="K4" i="6"/>
  <c r="I4" i="6"/>
  <c r="O4" i="6"/>
  <c r="W4" i="6" l="1"/>
  <c r="A3" i="19"/>
  <c r="C4" i="6" l="1"/>
  <c r="C4" i="7" s="1"/>
  <c r="G22" i="7"/>
  <c r="A195" i="14"/>
  <c r="A191" i="14"/>
  <c r="A178" i="14"/>
  <c r="A145" i="14"/>
  <c r="A141" i="14"/>
  <c r="A128" i="14"/>
  <c r="A11" i="12"/>
  <c r="J7" i="12"/>
  <c r="A70" i="7"/>
  <c r="B70" i="7"/>
  <c r="A48" i="7"/>
  <c r="B48" i="7"/>
  <c r="A4" i="7"/>
  <c r="B4" i="7"/>
  <c r="A51" i="6"/>
  <c r="A69" i="7" s="1"/>
  <c r="A6" i="10" s="1"/>
  <c r="A27" i="6"/>
  <c r="A47" i="7" s="1"/>
  <c r="A5" i="10" s="1"/>
  <c r="A3" i="6"/>
  <c r="A3" i="7" s="1"/>
  <c r="A4" i="10" s="1"/>
  <c r="N1" i="1"/>
  <c r="N69" i="1"/>
  <c r="N35" i="1"/>
  <c r="A120" i="14"/>
  <c r="A116" i="14"/>
  <c r="A103" i="14"/>
  <c r="A95" i="14"/>
  <c r="A91" i="14"/>
  <c r="A78" i="14"/>
  <c r="A70" i="14"/>
  <c r="A66" i="14"/>
  <c r="A53" i="14"/>
  <c r="A45" i="14"/>
  <c r="A41" i="14"/>
  <c r="A28" i="14"/>
  <c r="J68" i="7"/>
  <c r="J5" i="10" s="1"/>
  <c r="J85" i="7"/>
  <c r="J6" i="10" s="1"/>
  <c r="C70" i="7"/>
  <c r="C48" i="7"/>
  <c r="J25" i="7"/>
  <c r="J4" i="10" s="1"/>
  <c r="J6" i="1"/>
  <c r="K6" i="1"/>
  <c r="L6" i="1"/>
  <c r="J8" i="10" l="1"/>
  <c r="D13" i="19" s="1"/>
  <c r="I13" i="19" s="1"/>
  <c r="N6" i="1"/>
  <c r="D7" i="6" s="1"/>
  <c r="F7" i="6" s="1"/>
  <c r="N4" i="1"/>
  <c r="D5" i="6" s="1"/>
  <c r="F5" i="6" s="1"/>
  <c r="E70" i="7"/>
  <c r="E48" i="7"/>
  <c r="E4" i="7"/>
  <c r="G64" i="7"/>
  <c r="G65" i="7"/>
  <c r="G82" i="7"/>
  <c r="N3" i="1"/>
  <c r="D4" i="6" s="1"/>
  <c r="F4" i="6" s="1"/>
  <c r="P4" i="6" s="1"/>
  <c r="N37" i="1"/>
  <c r="D28" i="6" s="1"/>
  <c r="F28" i="6" s="1"/>
  <c r="N71" i="1"/>
  <c r="D52" i="6" s="1"/>
  <c r="F52" i="6" s="1"/>
  <c r="N72" i="1"/>
  <c r="D53" i="6" s="1"/>
  <c r="F53" i="6" s="1"/>
  <c r="N73" i="1"/>
  <c r="D54" i="6" s="1"/>
  <c r="F54" i="6" s="1"/>
  <c r="H53" i="6" l="1"/>
  <c r="D71" i="7" s="1"/>
  <c r="F71" i="7" s="1"/>
  <c r="K71" i="7" s="1"/>
  <c r="L53" i="6"/>
  <c r="P53" i="6"/>
  <c r="N53" i="6"/>
  <c r="R53" i="6"/>
  <c r="J53" i="6"/>
  <c r="H52" i="6"/>
  <c r="D70" i="7" s="1"/>
  <c r="F70" i="7" s="1"/>
  <c r="E80" i="7" s="1"/>
  <c r="F80" i="7" s="1"/>
  <c r="K80" i="7" s="1"/>
  <c r="R52" i="6"/>
  <c r="N52" i="6"/>
  <c r="L52" i="6"/>
  <c r="P52" i="6"/>
  <c r="J52" i="6"/>
  <c r="H54" i="6"/>
  <c r="D72" i="7" s="1"/>
  <c r="F72" i="7" s="1"/>
  <c r="K72" i="7" s="1"/>
  <c r="P54" i="6"/>
  <c r="J54" i="6"/>
  <c r="L54" i="6"/>
  <c r="R54" i="6"/>
  <c r="N54" i="6"/>
  <c r="R4" i="6"/>
  <c r="H28" i="6"/>
  <c r="D48" i="7" s="1"/>
  <c r="F48" i="7" s="1"/>
  <c r="R28" i="6"/>
  <c r="R43" i="6" s="1"/>
  <c r="L28" i="6"/>
  <c r="L43" i="6" s="1"/>
  <c r="D65" i="7" s="1"/>
  <c r="H65" i="7" s="1"/>
  <c r="K65" i="7" s="1"/>
  <c r="P28" i="6"/>
  <c r="P43" i="6" s="1"/>
  <c r="N28" i="6"/>
  <c r="N43" i="6" s="1"/>
  <c r="J28" i="6"/>
  <c r="J43" i="6" s="1"/>
  <c r="D64" i="7" s="1"/>
  <c r="H64" i="7" s="1"/>
  <c r="K64" i="7" s="1"/>
  <c r="H4" i="6"/>
  <c r="D4" i="7" s="1"/>
  <c r="F4" i="7" s="1"/>
  <c r="J4" i="6"/>
  <c r="N4" i="6"/>
  <c r="L4" i="6"/>
  <c r="P5" i="6"/>
  <c r="J5" i="6"/>
  <c r="N5" i="6"/>
  <c r="H5" i="6"/>
  <c r="D5" i="7" s="1"/>
  <c r="F5" i="7" s="1"/>
  <c r="K5" i="7" s="1"/>
  <c r="R5" i="6"/>
  <c r="L5" i="6"/>
  <c r="J7" i="6"/>
  <c r="P7" i="6"/>
  <c r="H7" i="6"/>
  <c r="D7" i="7" s="1"/>
  <c r="F7" i="7" s="1"/>
  <c r="K7" i="7" s="1"/>
  <c r="N7" i="6"/>
  <c r="R7" i="6"/>
  <c r="L7" i="6"/>
  <c r="E81" i="7" l="1"/>
  <c r="F81" i="7" s="1"/>
  <c r="K81" i="7" s="1"/>
  <c r="N63" i="6"/>
  <c r="J63" i="6"/>
  <c r="D82" i="7" s="1"/>
  <c r="H82" i="7" s="1"/>
  <c r="K82" i="7" s="1"/>
  <c r="P63" i="6"/>
  <c r="L63" i="6"/>
  <c r="R63" i="6"/>
  <c r="K70" i="7"/>
  <c r="E62" i="7"/>
  <c r="F62" i="7" s="1"/>
  <c r="K62" i="7" s="1"/>
  <c r="E63" i="7"/>
  <c r="F63" i="7" s="1"/>
  <c r="K63" i="7" s="1"/>
  <c r="P21" i="6"/>
  <c r="J21" i="6"/>
  <c r="D22" i="7" s="1"/>
  <c r="H22" i="7" s="1"/>
  <c r="K22" i="7" s="1"/>
  <c r="K48" i="7"/>
  <c r="N21" i="6"/>
  <c r="R21" i="6"/>
  <c r="L21" i="6"/>
  <c r="E21" i="7"/>
  <c r="F21" i="7" s="1"/>
  <c r="K21" i="7" s="1"/>
  <c r="E20" i="7"/>
  <c r="F20" i="7" s="1"/>
  <c r="K20" i="7" s="1"/>
  <c r="K4" i="7"/>
  <c r="H68" i="7"/>
  <c r="H5" i="10" s="1"/>
  <c r="H85" i="7" l="1"/>
  <c r="E83" i="7" s="1"/>
  <c r="F83" i="7" s="1"/>
  <c r="F85" i="7" s="1"/>
  <c r="H25" i="7"/>
  <c r="E23" i="7" s="1"/>
  <c r="F23" i="7" s="1"/>
  <c r="F25" i="7" s="1"/>
  <c r="H6" i="10"/>
  <c r="E66" i="7"/>
  <c r="F66" i="7" s="1"/>
  <c r="F68" i="7" s="1"/>
  <c r="K83" i="7" l="1"/>
  <c r="H4" i="10"/>
  <c r="H8" i="10" s="1"/>
  <c r="D9" i="19" s="1"/>
  <c r="I9" i="19" s="1"/>
  <c r="K68" i="7"/>
  <c r="F5" i="10"/>
  <c r="K5" i="10" s="1"/>
  <c r="K25" i="7"/>
  <c r="F4" i="10"/>
  <c r="K85" i="7"/>
  <c r="F6" i="10"/>
  <c r="K66" i="7"/>
  <c r="K23" i="7"/>
  <c r="D16" i="19" l="1"/>
  <c r="D17" i="19" s="1"/>
  <c r="D18" i="19"/>
  <c r="D10" i="19"/>
  <c r="D11" i="19" s="1"/>
  <c r="K4" i="10"/>
  <c r="I16" i="19"/>
  <c r="I17" i="19" s="1"/>
  <c r="I18" i="19"/>
  <c r="I10" i="19"/>
  <c r="I11" i="19" s="1"/>
  <c r="K6" i="10"/>
  <c r="F8" i="10"/>
  <c r="D15" i="19" l="1"/>
  <c r="D14" i="19"/>
  <c r="I14" i="19"/>
  <c r="I15" i="19"/>
  <c r="D5" i="19"/>
  <c r="K8" i="10"/>
  <c r="I5" i="19" l="1"/>
  <c r="I8" i="19" s="1"/>
  <c r="D8" i="19"/>
  <c r="D21" i="19" s="1"/>
  <c r="K20" i="19" l="1"/>
  <c r="I20" i="19"/>
  <c r="I21" i="19"/>
  <c r="I22" i="19" l="1"/>
  <c r="I23" i="19" s="1"/>
  <c r="I24" i="19" s="1"/>
  <c r="I25" i="19" s="1"/>
  <c r="I26" i="19" s="1"/>
  <c r="I27" i="19" s="1"/>
  <c r="I28" i="19" s="1"/>
  <c r="J20" i="19" l="1"/>
  <c r="G20" i="19" s="1"/>
  <c r="D20" i="19" s="1"/>
  <c r="J19" i="19"/>
  <c r="G19" i="19" s="1"/>
  <c r="D19" i="19" s="1"/>
  <c r="I29" i="19"/>
  <c r="D22" i="19" l="1"/>
  <c r="D23" i="19" l="1"/>
  <c r="D24" i="19" s="1"/>
  <c r="D25" i="19" s="1"/>
  <c r="D26" i="19" l="1"/>
  <c r="D27" i="19" s="1"/>
  <c r="D28" i="19" s="1"/>
  <c r="D29" i="19" l="1"/>
  <c r="N25" i="12"/>
  <c r="N23" i="12" s="1"/>
  <c r="E23" i="12" s="1"/>
</calcChain>
</file>

<file path=xl/comments1.xml><?xml version="1.0" encoding="utf-8"?>
<comments xmlns="http://schemas.openxmlformats.org/spreadsheetml/2006/main">
  <authors>
    <author>신준용</author>
  </authors>
  <commentList>
    <comment ref="G10" authorId="0" shapeId="0">
      <text>
        <r>
          <rPr>
            <sz val="11"/>
            <color indexed="81"/>
            <rFont val="굴림"/>
            <family val="3"/>
            <charset val="129"/>
          </rPr>
          <t>2024. 03. 15일 기준
6개월미만
건      축 :   12.6, 산업설비 : 12.6
7~12개월미만
건      축 :   12.6, 산업설비 : 12.6
13~36개월미만
건      축 :   12.8, 산업설비 : 12.8</t>
        </r>
      </text>
    </comment>
    <comment ref="G21" authorId="0" shapeId="0">
      <text>
        <r>
          <rPr>
            <sz val="11"/>
            <color indexed="81"/>
            <rFont val="굴림"/>
            <family val="3"/>
            <charset val="129"/>
          </rPr>
          <t>2024. 03. 15일 기준
6개월미만
건      축 :   5.2, 산업설비 : 5.2
7~12개월미만
건      축 :   5.2, 산업설비 : 5.2
13~36개월미만
건      축 :   5.6, 산업설비 : 5.6</t>
        </r>
      </text>
    </comment>
    <comment ref="G24" authorId="0" shapeId="0">
      <text>
        <r>
          <rPr>
            <sz val="11"/>
            <color indexed="81"/>
            <rFont val="굴림"/>
            <family val="3"/>
            <charset val="129"/>
          </rPr>
          <t>2024. 03. 15일 기준
5억  : 6 %
5억~30억 : 5.5 %
30억이상 : 5.0 %</t>
        </r>
      </text>
    </comment>
  </commentList>
</comments>
</file>

<file path=xl/comments2.xml><?xml version="1.0" encoding="utf-8"?>
<comments xmlns="http://schemas.openxmlformats.org/spreadsheetml/2006/main">
  <authors>
    <author>기본값</author>
  </authors>
  <commentList>
    <comment ref="A68" authorId="0" shapeId="0">
      <text>
        <r>
          <rPr>
            <b/>
            <sz val="20"/>
            <color indexed="10"/>
            <rFont val="굴림"/>
            <family val="3"/>
            <charset val="129"/>
          </rPr>
          <t>2024년도 상반기 노임단가</t>
        </r>
      </text>
    </comment>
  </commentList>
</comments>
</file>

<file path=xl/sharedStrings.xml><?xml version="1.0" encoding="utf-8"?>
<sst xmlns="http://schemas.openxmlformats.org/spreadsheetml/2006/main" count="1001" uniqueCount="558">
  <si>
    <t>분전함</t>
  </si>
  <si>
    <t>품       명</t>
    <phoneticPr fontId="6" type="noConversion"/>
  </si>
  <si>
    <t>규         격</t>
    <phoneticPr fontId="6" type="noConversion"/>
  </si>
  <si>
    <t>단위</t>
    <phoneticPr fontId="6" type="noConversion"/>
  </si>
  <si>
    <t>수  량</t>
    <phoneticPr fontId="6" type="noConversion"/>
  </si>
  <si>
    <t>재 료 비</t>
    <phoneticPr fontId="6" type="noConversion"/>
  </si>
  <si>
    <t>노 무 비</t>
    <phoneticPr fontId="6" type="noConversion"/>
  </si>
  <si>
    <t>경 비</t>
    <phoneticPr fontId="6" type="noConversion"/>
  </si>
  <si>
    <t>합  계</t>
    <phoneticPr fontId="6" type="noConversion"/>
  </si>
  <si>
    <t>비 고</t>
    <phoneticPr fontId="6" type="noConversion"/>
  </si>
  <si>
    <t>단가</t>
    <phoneticPr fontId="6" type="noConversion"/>
  </si>
  <si>
    <t>금액</t>
    <phoneticPr fontId="6" type="noConversion"/>
  </si>
  <si>
    <t>합    계</t>
    <phoneticPr fontId="9" type="noConversion"/>
  </si>
  <si>
    <t>15A 250V 2구</t>
  </si>
  <si>
    <t>품     명</t>
    <phoneticPr fontId="9" type="noConversion"/>
  </si>
  <si>
    <t>재료 . 규격</t>
    <phoneticPr fontId="9" type="noConversion"/>
  </si>
  <si>
    <t>단위</t>
    <phoneticPr fontId="9" type="noConversion"/>
  </si>
  <si>
    <t>수량</t>
    <phoneticPr fontId="9" type="noConversion"/>
  </si>
  <si>
    <t>재   료   비</t>
    <phoneticPr fontId="9" type="noConversion"/>
  </si>
  <si>
    <t>노   무   비</t>
    <phoneticPr fontId="9" type="noConversion"/>
  </si>
  <si>
    <t>경     비</t>
    <phoneticPr fontId="9" type="noConversion"/>
  </si>
  <si>
    <t>총    액</t>
    <phoneticPr fontId="9" type="noConversion"/>
  </si>
  <si>
    <t>비  고</t>
    <phoneticPr fontId="9" type="noConversion"/>
  </si>
  <si>
    <t xml:space="preserve">단   가 </t>
    <phoneticPr fontId="9" type="noConversion"/>
  </si>
  <si>
    <t>금    액</t>
    <phoneticPr fontId="9" type="noConversion"/>
  </si>
  <si>
    <t>인</t>
  </si>
  <si>
    <t xml:space="preserve">page: 1 </t>
    <phoneticPr fontId="6" type="noConversion"/>
  </si>
  <si>
    <t>회 로</t>
    <phoneticPr fontId="6" type="noConversion"/>
  </si>
  <si>
    <t>품  　명　　규  　격</t>
    <phoneticPr fontId="6" type="noConversion"/>
  </si>
  <si>
    <t>산　    　　　출　　    　　내　　    　　용</t>
    <phoneticPr fontId="6" type="noConversion"/>
  </si>
  <si>
    <t>전선관</t>
    <phoneticPr fontId="6" type="noConversion"/>
  </si>
  <si>
    <t>전　선</t>
    <phoneticPr fontId="6" type="noConversion"/>
  </si>
  <si>
    <t xml:space="preserve">page: 1 </t>
    <phoneticPr fontId="6" type="noConversion"/>
  </si>
  <si>
    <t>회 로</t>
    <phoneticPr fontId="6" type="noConversion"/>
  </si>
  <si>
    <t>품  　명　　규  　격</t>
    <phoneticPr fontId="6" type="noConversion"/>
  </si>
  <si>
    <t>산　    　　　출　　    　　내　　    　　용</t>
    <phoneticPr fontId="6" type="noConversion"/>
  </si>
  <si>
    <t>전선관</t>
    <phoneticPr fontId="6" type="noConversion"/>
  </si>
  <si>
    <t>전　선</t>
    <phoneticPr fontId="6" type="noConversion"/>
  </si>
  <si>
    <t>품     명</t>
    <phoneticPr fontId="9" type="noConversion"/>
  </si>
  <si>
    <t>재료 . 규격</t>
    <phoneticPr fontId="9" type="noConversion"/>
  </si>
  <si>
    <t>단위</t>
    <phoneticPr fontId="9" type="noConversion"/>
  </si>
  <si>
    <t>수량</t>
    <phoneticPr fontId="9" type="noConversion"/>
  </si>
  <si>
    <t>재   료   비</t>
    <phoneticPr fontId="9" type="noConversion"/>
  </si>
  <si>
    <t>노   무   비</t>
    <phoneticPr fontId="9" type="noConversion"/>
  </si>
  <si>
    <t>경     비</t>
    <phoneticPr fontId="9" type="noConversion"/>
  </si>
  <si>
    <t>총    액</t>
    <phoneticPr fontId="9" type="noConversion"/>
  </si>
  <si>
    <t>비  고</t>
    <phoneticPr fontId="9" type="noConversion"/>
  </si>
  <si>
    <t xml:space="preserve">단   가 </t>
    <phoneticPr fontId="9" type="noConversion"/>
  </si>
  <si>
    <t>금    액</t>
    <phoneticPr fontId="9" type="noConversion"/>
  </si>
  <si>
    <t>전선관 부속품</t>
    <phoneticPr fontId="9" type="noConversion"/>
  </si>
  <si>
    <t>배관의 15%</t>
    <phoneticPr fontId="9" type="noConversion"/>
  </si>
  <si>
    <t>식</t>
    <phoneticPr fontId="9" type="noConversion"/>
  </si>
  <si>
    <t>소모품</t>
    <phoneticPr fontId="9" type="noConversion"/>
  </si>
  <si>
    <t>배관 배선의 2%</t>
    <phoneticPr fontId="9" type="noConversion"/>
  </si>
  <si>
    <t>노무비</t>
    <phoneticPr fontId="9" type="noConversion"/>
  </si>
  <si>
    <t>인</t>
    <phoneticPr fontId="9" type="noConversion"/>
  </si>
  <si>
    <t>합    계</t>
    <phoneticPr fontId="9" type="noConversion"/>
  </si>
  <si>
    <t>품    명</t>
    <phoneticPr fontId="9" type="noConversion"/>
  </si>
  <si>
    <t>자 재 산 출</t>
    <phoneticPr fontId="9" type="noConversion"/>
  </si>
  <si>
    <t>자재
소계</t>
    <phoneticPr fontId="9" type="noConversion"/>
  </si>
  <si>
    <t>할증율
(%)</t>
    <phoneticPr fontId="9" type="noConversion"/>
  </si>
  <si>
    <t>자재
총계</t>
    <phoneticPr fontId="9" type="noConversion"/>
  </si>
  <si>
    <t>단위공량</t>
    <phoneticPr fontId="9" type="noConversion"/>
  </si>
  <si>
    <t>공량계</t>
    <phoneticPr fontId="9" type="noConversion"/>
  </si>
  <si>
    <t>식</t>
    <phoneticPr fontId="6" type="noConversion"/>
  </si>
  <si>
    <t>소    계</t>
  </si>
  <si>
    <t xml:space="preserve">     설 계 서 용 지 ( 갑 지 )</t>
    <phoneticPr fontId="6" type="noConversion"/>
  </si>
  <si>
    <t xml:space="preserve"> </t>
    <phoneticPr fontId="6" type="noConversion"/>
  </si>
  <si>
    <t>집         계        표</t>
    <phoneticPr fontId="6" type="noConversion"/>
  </si>
  <si>
    <t>설   계   내   역   서</t>
    <phoneticPr fontId="6" type="noConversion"/>
  </si>
  <si>
    <t>수   량   산   출   서</t>
    <phoneticPr fontId="6" type="noConversion"/>
  </si>
  <si>
    <t>단    가    대    비    표</t>
    <phoneticPr fontId="6" type="noConversion"/>
  </si>
  <si>
    <t>공구손료</t>
    <phoneticPr fontId="9" type="noConversion"/>
  </si>
  <si>
    <t>식</t>
    <phoneticPr fontId="9" type="noConversion"/>
  </si>
  <si>
    <t xml:space="preserve">총 공 사 비 : </t>
    <phoneticPr fontId="6" type="noConversion"/>
  </si>
  <si>
    <t>원</t>
    <phoneticPr fontId="6" type="noConversion"/>
  </si>
  <si>
    <t xml:space="preserve">   1식   </t>
    <phoneticPr fontId="6" type="noConversion"/>
  </si>
  <si>
    <t>\</t>
    <phoneticPr fontId="6" type="noConversion"/>
  </si>
  <si>
    <t>1F</t>
    <phoneticPr fontId="6" type="noConversion"/>
  </si>
  <si>
    <t>F-GV 2.5SQ</t>
    <phoneticPr fontId="6" type="noConversion"/>
  </si>
  <si>
    <t>전기공사도급금액</t>
    <phoneticPr fontId="6" type="noConversion"/>
  </si>
  <si>
    <t>공 사 개 요 : 전기공사   -1식</t>
    <phoneticPr fontId="6" type="noConversion"/>
  </si>
  <si>
    <t xml:space="preserve">▶ 전기공사 집계표                                           </t>
    <phoneticPr fontId="6" type="noConversion"/>
  </si>
  <si>
    <t>내선전공</t>
    <phoneticPr fontId="9" type="noConversion"/>
  </si>
  <si>
    <t>저압케이블공</t>
    <phoneticPr fontId="9" type="noConversion"/>
  </si>
  <si>
    <t>내선전공</t>
    <phoneticPr fontId="9" type="noConversion"/>
  </si>
  <si>
    <t>저압케이블공</t>
    <phoneticPr fontId="9" type="noConversion"/>
  </si>
  <si>
    <t>보통인부</t>
    <phoneticPr fontId="9" type="noConversion"/>
  </si>
  <si>
    <t>배전전공</t>
    <phoneticPr fontId="9" type="noConversion"/>
  </si>
  <si>
    <t>600V 가교PE 케이블</t>
  </si>
  <si>
    <t>15A 250V 3구</t>
  </si>
  <si>
    <t>노무비</t>
  </si>
  <si>
    <t>작 업 부 산 물 집 계 표</t>
    <phoneticPr fontId="6" type="noConversion"/>
  </si>
  <si>
    <t xml:space="preserve"> 공  사  원  가  계  산  서 </t>
    <phoneticPr fontId="32" type="noConversion"/>
  </si>
  <si>
    <t>비          목</t>
    <phoneticPr fontId="32" type="noConversion"/>
  </si>
  <si>
    <t>금        액</t>
    <phoneticPr fontId="34" type="noConversion"/>
  </si>
  <si>
    <t>비        고</t>
    <phoneticPr fontId="32" type="noConversion"/>
  </si>
  <si>
    <t>순
 공
사
원
가</t>
    <phoneticPr fontId="32" type="noConversion"/>
  </si>
  <si>
    <t>재</t>
  </si>
  <si>
    <t>직  접  재  료  비</t>
    <phoneticPr fontId="32" type="noConversion"/>
  </si>
  <si>
    <t>료</t>
  </si>
  <si>
    <t>간  접  재  료  비</t>
    <phoneticPr fontId="32" type="noConversion"/>
  </si>
  <si>
    <t>비</t>
  </si>
  <si>
    <t>작업설,부산물 (△)</t>
    <phoneticPr fontId="32" type="noConversion"/>
  </si>
  <si>
    <t>［소           계］</t>
    <phoneticPr fontId="32" type="noConversion"/>
  </si>
  <si>
    <t>노</t>
  </si>
  <si>
    <t>직  접  노  무  비</t>
    <phoneticPr fontId="32" type="noConversion"/>
  </si>
  <si>
    <t>무</t>
  </si>
  <si>
    <t>간  접  노  무  비</t>
    <phoneticPr fontId="32" type="noConversion"/>
  </si>
  <si>
    <t>직접노무비*</t>
    <phoneticPr fontId="36" type="noConversion"/>
  </si>
  <si>
    <t>운      반      비</t>
    <phoneticPr fontId="32" type="noConversion"/>
  </si>
  <si>
    <t xml:space="preserve"> </t>
    <phoneticPr fontId="32" type="noConversion"/>
  </si>
  <si>
    <t xml:space="preserve"> </t>
    <phoneticPr fontId="6" type="noConversion"/>
  </si>
  <si>
    <t>경</t>
  </si>
  <si>
    <t>기  계     경   비</t>
    <phoneticPr fontId="32" type="noConversion"/>
  </si>
  <si>
    <t>산  재  보  험  료</t>
    <phoneticPr fontId="32" type="noConversion"/>
  </si>
  <si>
    <t>노무비*</t>
    <phoneticPr fontId="36" type="noConversion"/>
  </si>
  <si>
    <t>고  용  보  험  료</t>
    <phoneticPr fontId="32" type="noConversion"/>
  </si>
  <si>
    <t>노무비*</t>
    <phoneticPr fontId="32" type="noConversion"/>
  </si>
  <si>
    <t>건  강  보  험  료</t>
    <phoneticPr fontId="32" type="noConversion"/>
  </si>
  <si>
    <t>직접 노무비*</t>
    <phoneticPr fontId="32" type="noConversion"/>
  </si>
  <si>
    <t>노인장기요양보험료</t>
    <phoneticPr fontId="37" type="noConversion"/>
  </si>
  <si>
    <t>건강보험료의 *</t>
    <phoneticPr fontId="37" type="noConversion"/>
  </si>
  <si>
    <t>연  금  보  험  료</t>
    <phoneticPr fontId="32" type="noConversion"/>
  </si>
  <si>
    <t>기  타     경   비</t>
    <phoneticPr fontId="32" type="noConversion"/>
  </si>
  <si>
    <t>(재료비+노무비)*</t>
    <phoneticPr fontId="34" type="noConversion"/>
  </si>
  <si>
    <t>［소           계］</t>
    <phoneticPr fontId="32" type="noConversion"/>
  </si>
  <si>
    <t xml:space="preserve">              계     </t>
    <phoneticPr fontId="32" type="noConversion"/>
  </si>
  <si>
    <t>일     반     관     리     비</t>
    <phoneticPr fontId="32" type="noConversion"/>
  </si>
  <si>
    <t>계의*</t>
    <phoneticPr fontId="9" type="noConversion"/>
  </si>
  <si>
    <t>이                          윤</t>
    <phoneticPr fontId="32" type="noConversion"/>
  </si>
  <si>
    <t>(노무비+경비+일반관리비)*</t>
    <phoneticPr fontId="32" type="noConversion"/>
  </si>
  <si>
    <t>공      급          가      액</t>
    <phoneticPr fontId="32" type="noConversion"/>
  </si>
  <si>
    <t>부     가     가     치     세</t>
    <phoneticPr fontId="32" type="noConversion"/>
  </si>
  <si>
    <t xml:space="preserve">공급가액의 </t>
    <phoneticPr fontId="32" type="noConversion"/>
  </si>
  <si>
    <t>합                          계</t>
    <phoneticPr fontId="32" type="noConversion"/>
  </si>
  <si>
    <t>총     공     사     금     액</t>
    <phoneticPr fontId="32" type="noConversion"/>
  </si>
  <si>
    <t>특별인부</t>
    <phoneticPr fontId="9" type="noConversion"/>
  </si>
  <si>
    <t>비  고</t>
    <phoneticPr fontId="6" type="noConversion"/>
  </si>
  <si>
    <t>공 량 계</t>
    <phoneticPr fontId="9" type="noConversion"/>
  </si>
  <si>
    <t>품    명</t>
    <phoneticPr fontId="6" type="noConversion"/>
  </si>
  <si>
    <t>규    격</t>
    <phoneticPr fontId="6" type="noConversion"/>
  </si>
  <si>
    <t>품명 및 규격</t>
    <phoneticPr fontId="6" type="noConversion"/>
  </si>
  <si>
    <t>단
위</t>
    <phoneticPr fontId="6" type="noConversion"/>
  </si>
  <si>
    <t>적용단가</t>
    <phoneticPr fontId="6" type="noConversion"/>
  </si>
  <si>
    <t>물 가 자 료</t>
    <phoneticPr fontId="6" type="noConversion"/>
  </si>
  <si>
    <t>물 가 정 보</t>
    <phoneticPr fontId="6" type="noConversion"/>
  </si>
  <si>
    <t>견적단가</t>
    <phoneticPr fontId="6" type="noConversion"/>
  </si>
  <si>
    <t>저압케이블공</t>
    <phoneticPr fontId="6" type="noConversion"/>
  </si>
  <si>
    <t>보통인부</t>
    <phoneticPr fontId="6" type="noConversion"/>
  </si>
  <si>
    <t>특별인부</t>
    <phoneticPr fontId="6" type="noConversion"/>
  </si>
  <si>
    <t>특고압케이블공</t>
    <phoneticPr fontId="6" type="noConversion"/>
  </si>
  <si>
    <t>변전전공</t>
    <phoneticPr fontId="6" type="noConversion"/>
  </si>
  <si>
    <t>단   가</t>
    <phoneticPr fontId="6" type="noConversion"/>
  </si>
  <si>
    <t>PAGE</t>
    <phoneticPr fontId="6" type="noConversion"/>
  </si>
  <si>
    <t>노임적용</t>
    <phoneticPr fontId="6" type="noConversion"/>
  </si>
  <si>
    <t>내선전공
12</t>
    <phoneticPr fontId="6" type="noConversion"/>
  </si>
  <si>
    <t>배전전공
16</t>
    <phoneticPr fontId="6" type="noConversion"/>
  </si>
  <si>
    <t>비  고
19</t>
    <phoneticPr fontId="6" type="noConversion"/>
  </si>
  <si>
    <t>퇴직공제 부금비</t>
    <phoneticPr fontId="32" type="noConversion"/>
  </si>
  <si>
    <t>과 장</t>
    <phoneticPr fontId="6" type="noConversion"/>
  </si>
  <si>
    <t>심 사</t>
    <phoneticPr fontId="6" type="noConversion"/>
  </si>
  <si>
    <t>검 산</t>
    <phoneticPr fontId="6" type="noConversion"/>
  </si>
  <si>
    <t>설계자</t>
    <phoneticPr fontId="6" type="noConversion"/>
  </si>
  <si>
    <t>각 종 시 방 서</t>
    <phoneticPr fontId="6" type="noConversion"/>
  </si>
  <si>
    <t>목     차</t>
    <phoneticPr fontId="6" type="noConversion"/>
  </si>
  <si>
    <t xml:space="preserve"> </t>
    <phoneticPr fontId="6" type="noConversion"/>
  </si>
  <si>
    <t>설   계   예   산   서</t>
    <phoneticPr fontId="6" type="noConversion"/>
  </si>
  <si>
    <t>원 가 계 산 제 비 율 표</t>
    <phoneticPr fontId="6" type="noConversion"/>
  </si>
  <si>
    <t>직접 노무비*</t>
    <phoneticPr fontId="32" type="noConversion"/>
  </si>
  <si>
    <t>EA</t>
    <phoneticPr fontId="9" type="noConversion"/>
  </si>
  <si>
    <t>SET</t>
    <phoneticPr fontId="9" type="noConversion"/>
  </si>
  <si>
    <t>▶ 전기공사 작업 부산물 집계표</t>
    <phoneticPr fontId="9" type="noConversion"/>
  </si>
  <si>
    <t>식</t>
    <phoneticPr fontId="9" type="noConversion"/>
  </si>
  <si>
    <t xml:space="preserve">       합     계</t>
    <phoneticPr fontId="9" type="noConversion"/>
  </si>
  <si>
    <t>Kg</t>
    <phoneticPr fontId="6" type="noConversion"/>
  </si>
  <si>
    <t>고철</t>
    <phoneticPr fontId="6" type="noConversion"/>
  </si>
  <si>
    <t>생철</t>
    <phoneticPr fontId="6" type="noConversion"/>
  </si>
  <si>
    <t>* 폐 형광등 무게 산출</t>
    <phoneticPr fontId="6" type="noConversion"/>
  </si>
  <si>
    <t>SET</t>
  </si>
  <si>
    <t>FL 2/32W-매입슬림</t>
    <phoneticPr fontId="6" type="noConversion"/>
  </si>
  <si>
    <t>M</t>
    <phoneticPr fontId="9" type="noConversion"/>
  </si>
  <si>
    <t>750V 저독성가교전선</t>
    <phoneticPr fontId="6" type="noConversion"/>
  </si>
  <si>
    <t>5-10.</t>
    <phoneticPr fontId="6" type="noConversion"/>
  </si>
  <si>
    <t>5-13.</t>
    <phoneticPr fontId="6" type="noConversion"/>
  </si>
  <si>
    <t>5-23-2.</t>
    <phoneticPr fontId="6" type="noConversion"/>
  </si>
  <si>
    <t>5-23-1.</t>
    <phoneticPr fontId="6" type="noConversion"/>
  </si>
  <si>
    <t>5-29.</t>
    <phoneticPr fontId="6" type="noConversion"/>
  </si>
  <si>
    <t>22C</t>
    <phoneticPr fontId="6" type="noConversion"/>
  </si>
  <si>
    <t>5-7. *70%</t>
    <phoneticPr fontId="6" type="noConversion"/>
  </si>
  <si>
    <t>개소</t>
    <phoneticPr fontId="9" type="noConversion"/>
  </si>
  <si>
    <t>벽관통 구멍파기</t>
    <phoneticPr fontId="6" type="noConversion"/>
  </si>
  <si>
    <t>T=25Cm미만</t>
    <phoneticPr fontId="6" type="noConversion"/>
  </si>
  <si>
    <t>5-29-1-1.</t>
    <phoneticPr fontId="6" type="noConversion"/>
  </si>
  <si>
    <t>배관용 홈파기</t>
    <phoneticPr fontId="6" type="noConversion"/>
  </si>
  <si>
    <t>추정금액 = 공사원가+부가세+도급자관급</t>
    <phoneticPr fontId="6" type="noConversion"/>
  </si>
  <si>
    <t>도급자 관급 부가세 제외 적용</t>
    <phoneticPr fontId="6" type="noConversion"/>
  </si>
  <si>
    <t>접지용전선</t>
    <phoneticPr fontId="9" type="noConversion"/>
  </si>
  <si>
    <t>노무비의 3%</t>
    <phoneticPr fontId="9" type="noConversion"/>
  </si>
  <si>
    <t>HFIX 2.5㎟</t>
    <phoneticPr fontId="9" type="noConversion"/>
  </si>
  <si>
    <t>F-GV 2.5㎟</t>
    <phoneticPr fontId="9" type="noConversion"/>
  </si>
  <si>
    <t>5-25-3. *90%</t>
    <phoneticPr fontId="6" type="noConversion"/>
  </si>
  <si>
    <t>15A 250V 1구</t>
    <phoneticPr fontId="6" type="noConversion"/>
  </si>
  <si>
    <t>1억 이상 적용</t>
    <phoneticPr fontId="6" type="noConversion"/>
  </si>
  <si>
    <t>아울렛  박스</t>
    <phoneticPr fontId="6" type="noConversion"/>
  </si>
  <si>
    <t>통신설비공</t>
    <phoneticPr fontId="11" type="noConversion"/>
  </si>
  <si>
    <t>통신케이블공</t>
    <phoneticPr fontId="11" type="noConversion"/>
  </si>
  <si>
    <t>전기공사기사</t>
    <phoneticPr fontId="9" type="noConversion"/>
  </si>
  <si>
    <t>내장공</t>
    <phoneticPr fontId="9" type="noConversion"/>
  </si>
  <si>
    <t>조경공</t>
    <phoneticPr fontId="9" type="noConversion"/>
  </si>
  <si>
    <t>배전전공</t>
    <phoneticPr fontId="11" type="noConversion"/>
  </si>
  <si>
    <t>무선안테나공</t>
    <phoneticPr fontId="11" type="noConversion"/>
  </si>
  <si>
    <t>광케이블설치사</t>
    <phoneticPr fontId="11" type="noConversion"/>
  </si>
  <si>
    <t>S/W시험사</t>
    <phoneticPr fontId="11" type="noConversion"/>
  </si>
  <si>
    <t>변전전공</t>
    <phoneticPr fontId="11" type="noConversion"/>
  </si>
  <si>
    <t>위 적용기준은 조달청 발주공사에 적용하는 기준이므로 참고자료로 활용하시기 바랍니다.</t>
    <phoneticPr fontId="49" type="noConversion"/>
  </si>
  <si>
    <t xml:space="preserve">  - (시행령 제9장) 기술제안 입찰에 의한 계약</t>
    <phoneticPr fontId="49" type="noConversion"/>
  </si>
  <si>
    <t xml:space="preserve">     (단. 공사규모 및 기간은 해당공종&lt;전기∙통신∙소방∙전문 및 기타공사&gt;을 기준으로 함)</t>
  </si>
  <si>
    <t xml:space="preserve">  □ 전기∙통신∙소방∙전문 및 기타공사의 경우 일반관리비요율을 제외한 각종 요율은 건축, 토목 등 관련 공사업종에 따라 적용</t>
    <phoneticPr fontId="49" type="noConversion"/>
  </si>
  <si>
    <t>(직노) x 2.3</t>
  </si>
  <si>
    <t xml:space="preserve">  . (환경보전비 내 간접공사비) 시험검사비, 점검비, 교육</t>
    <phoneticPr fontId="49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</si>
  <si>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rFont val="돋움"/>
        <family val="3"/>
        <charset val="129"/>
      </rPr>
      <t xml:space="preserve"> 준설, 조경(조경관련 전문 포함), 택지조성(경지</t>
    </r>
    <phoneticPr fontId="49" type="noConversion"/>
  </si>
  <si>
    <t xml:space="preserve">    시장단가, 표준품셈 등에 의해 산출</t>
    <phoneticPr fontId="49" type="noConversion"/>
  </si>
  <si>
    <t>(직노) x 4.5</t>
  </si>
  <si>
    <t xml:space="preserve">     과선교, 송전선로</t>
    <phoneticPr fontId="49" type="noConversion"/>
  </si>
  <si>
    <t>70억이상~120억미만</t>
    <phoneticPr fontId="49" type="noConversion"/>
  </si>
  <si>
    <t xml:space="preserve">  . (환경보전비 내 직접공사비) 환경오염방지시설 설치·</t>
    <phoneticPr fontId="49" type="noConversion"/>
  </si>
  <si>
    <t>[연금보험료]</t>
    <phoneticPr fontId="49" type="noConversion"/>
  </si>
  <si>
    <r>
      <t xml:space="preserve">  -</t>
    </r>
    <r>
      <rPr>
        <sz val="11"/>
        <rFont val="돋움"/>
        <family val="3"/>
        <charset val="129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rFont val="돋움"/>
        <family val="3"/>
        <charset val="129"/>
      </rPr>
      <t xml:space="preserve"> 철도, 궤도시설(기설노반 또는 구조물에 한함) 및 그에 따른 역사,</t>
    </r>
    <phoneticPr fontId="49" type="noConversion"/>
  </si>
  <si>
    <t>70억 미만</t>
    <phoneticPr fontId="49" type="noConversion"/>
  </si>
  <si>
    <t xml:space="preserve">     복개식 지하철도, 지하도, 지하상가 및 통신선로 등의 인입통신구등) 신설공사</t>
    <phoneticPr fontId="49" type="noConversion"/>
  </si>
  <si>
    <t>수수료</t>
    <phoneticPr fontId="49" type="noConversion"/>
  </si>
  <si>
    <t>공사규모
(직접공사비)</t>
    <phoneticPr fontId="49" type="noConversion"/>
  </si>
  <si>
    <t xml:space="preserve"> * 환경관리비의 산출기준 및 관리에 관한 지침</t>
    <phoneticPr fontId="49" type="noConversion"/>
  </si>
  <si>
    <t xml:space="preserve"> * 총공사금액[(도급금액+관급금액)에서 부가세 제외] 2천만원 미만의 건설공사를 건설업자가 아닌 자가 시공 시 미적용</t>
    <phoneticPr fontId="49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</si>
  <si>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rFont val="돋움"/>
        <family val="3"/>
        <charset val="129"/>
      </rPr>
      <t xml:space="preserve"> 고제방(댐)(높이20m이상의 제방, 방파제, 안벽), 수력발전시설, 터널(지하10m이상</t>
    </r>
    <phoneticPr fontId="49" type="noConversion"/>
  </si>
  <si>
    <t>[공사이행보증수수료]</t>
    <phoneticPr fontId="49" type="noConversion"/>
  </si>
  <si>
    <t>주택 외 건축</t>
    <phoneticPr fontId="49" type="noConversion"/>
  </si>
  <si>
    <r>
      <t xml:space="preserve"> </t>
    </r>
    <r>
      <rPr>
        <sz val="11"/>
        <rFont val="돋움"/>
        <family val="3"/>
        <charset val="129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rFont val="돋움"/>
        <family val="3"/>
        <charset val="129"/>
      </rPr>
      <t xml:space="preserve"> 기계장치공사, 삭도건설공사</t>
    </r>
    <phoneticPr fontId="49" type="noConversion"/>
  </si>
  <si>
    <t>주택(신축)</t>
    <phoneticPr fontId="49" type="noConversion"/>
  </si>
  <si>
    <t xml:space="preserve">     부설하는 공사</t>
    <phoneticPr fontId="49" type="noConversion"/>
  </si>
  <si>
    <t xml:space="preserve"> ※ 하도급대금 지급보증서 발급금액 적용기준</t>
    <phoneticPr fontId="49" type="noConversion"/>
  </si>
  <si>
    <t>기타 토목(하천 등)</t>
    <phoneticPr fontId="49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</si>
  <si>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</si>
  <si>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건설업의 분류</t>
    <phoneticPr fontId="49" type="noConversion"/>
  </si>
  <si>
    <t>댐</t>
    <phoneticPr fontId="49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</si>
  <si>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</si>
  <si>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t>항만(간척, 준설): 오탁 또는 준설토 방지막 미설치</t>
    <phoneticPr fontId="49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</si>
  <si>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</si>
  <si>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상하수도(예시: 폐수, 하수처리장, 정수장 등)</t>
    <phoneticPr fontId="49" type="noConversion"/>
  </si>
  <si>
    <t>요율</t>
    <phoneticPr fontId="49" type="noConversion"/>
  </si>
  <si>
    <t>공사배정규모(추정금액)</t>
  </si>
  <si>
    <t>100억 이상 - 300억 미만</t>
  </si>
  <si>
    <t>철도</t>
    <phoneticPr fontId="49" type="noConversion"/>
  </si>
  <si>
    <t>(노) x 율</t>
  </si>
  <si>
    <t>50억 이상 - 100억 미만</t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</si>
  <si>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49" type="noConversion"/>
  </si>
  <si>
    <t>[고용보험료]</t>
  </si>
  <si>
    <t>50억 미만</t>
  </si>
  <si>
    <t>도로(예시: 교량, 터널, 활주로 등)</t>
    <phoneticPr fontId="49" type="noConversion"/>
  </si>
  <si>
    <t>특수및기타건설공사</t>
  </si>
  <si>
    <t>공사규모(추정가격)</t>
  </si>
  <si>
    <t>구분</t>
    <phoneticPr fontId="49" type="noConversion"/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</si>
  <si>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</si>
  <si>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(직접공사비) x 율</t>
    <phoneticPr fontId="49" type="noConversion"/>
  </si>
  <si>
    <t>중건설공사</t>
  </si>
  <si>
    <t>일반건설공사(을)</t>
  </si>
  <si>
    <t>[산재보험료]</t>
    <phoneticPr fontId="49" type="noConversion"/>
  </si>
  <si>
    <t>일반건설공사(갑)</t>
  </si>
  <si>
    <t>추정금액
800억 이상
건설공사</t>
    <phoneticPr fontId="49" type="noConversion"/>
  </si>
  <si>
    <t>□ 산업설비(건축) 해당공종 : 지열공사, 소각시설 등</t>
    <phoneticPr fontId="49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</si>
  <si>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rFont val="돋움"/>
        <family val="3"/>
        <charset val="129"/>
      </rPr>
      <t>통신비, 세금과공과, 도서인쇄비</t>
    </r>
    <phoneticPr fontId="49" type="noConversion"/>
  </si>
  <si>
    <t>1000억 이상</t>
  </si>
  <si>
    <t>36개월 초과 (1096일)</t>
  </si>
  <si>
    <t xml:space="preserve"> ※ 건설기계대여대금 지급보증서 발급금액 및 업종별 건설기계</t>
    <phoneticPr fontId="49" type="noConversion"/>
  </si>
  <si>
    <t>13~36개월 (1095일)</t>
  </si>
  <si>
    <t>7~12개월 (365일)</t>
  </si>
  <si>
    <t>추정금액 
800억 미만 
건설공사</t>
    <phoneticPr fontId="49" type="noConversion"/>
  </si>
  <si>
    <t>50억 이상</t>
    <phoneticPr fontId="49" type="noConversion"/>
  </si>
  <si>
    <t>300억 - 
1000억 미만</t>
  </si>
  <si>
    <t>6개월 이하 (183일)</t>
  </si>
  <si>
    <t>100억 - 
300억 미만</t>
  </si>
  <si>
    <t>도장공사, 철강재설치공사</t>
    <phoneticPr fontId="49" type="noConversion"/>
  </si>
  <si>
    <t>50억 - 
100억 미만</t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</si>
  <si>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rFont val="돋움"/>
        <family val="3"/>
        <charset val="129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49" type="noConversion"/>
  </si>
  <si>
    <t>30억 - 
50억 미만</t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</si>
  <si>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49" type="noConversion"/>
  </si>
  <si>
    <t>중건설공사</t>
    <phoneticPr fontId="49" type="noConversion"/>
  </si>
  <si>
    <t>50억 - 
300억 미만</t>
  </si>
  <si>
    <t>5억 - 
30억 미만</t>
  </si>
  <si>
    <t>비계·구조물해체공사</t>
    <phoneticPr fontId="49" type="noConversion"/>
  </si>
  <si>
    <t>건축공사</t>
    <phoneticPr fontId="49" type="noConversion"/>
  </si>
  <si>
    <t>기초액(천원)</t>
  </si>
  <si>
    <t>구분</t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</si>
  <si>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49" type="noConversion"/>
  </si>
  <si>
    <t>5억 미만</t>
  </si>
  <si>
    <t>전문건설업</t>
  </si>
  <si>
    <t>종합건설업</t>
  </si>
  <si>
    <t>(추정가격)</t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</si>
  <si>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49" type="noConversion"/>
  </si>
  <si>
    <t>건축</t>
    <phoneticPr fontId="49" type="noConversion"/>
  </si>
  <si>
    <t>(직접공사비)</t>
  </si>
  <si>
    <t>(노+경+일)
 x 율</t>
    <phoneticPr fontId="49" type="noConversion"/>
  </si>
  <si>
    <t>공사규모</t>
  </si>
  <si>
    <t>(재+노) x 율</t>
    <phoneticPr fontId="49" type="noConversion"/>
  </si>
  <si>
    <t>(직노) x 율</t>
  </si>
  <si>
    <t>공사기간</t>
    <phoneticPr fontId="49" type="noConversion"/>
  </si>
  <si>
    <t>[산업안전보건관리비]</t>
  </si>
  <si>
    <t>[건설기계대여대금 지급보증액 발급금액]</t>
    <phoneticPr fontId="49" type="noConversion"/>
  </si>
  <si>
    <t>[이윤]</t>
  </si>
  <si>
    <t>[일반관리비]</t>
  </si>
  <si>
    <t>[기타경비]</t>
  </si>
  <si>
    <t>[간접노무비]</t>
  </si>
  <si>
    <t>고장력, 비방수 28C</t>
    <phoneticPr fontId="9" type="noConversion"/>
  </si>
  <si>
    <t xml:space="preserve">  - 추정가격50억～100억미만으로 85.5%(80%)미만인 경우: 85.5%(80%)</t>
    <phoneticPr fontId="49" type="noConversion"/>
  </si>
  <si>
    <t xml:space="preserve">  - 추정가격10억～50억미만으로 86.75%(83%)미만인 경우: 86.75%(83%)</t>
    <phoneticPr fontId="49" type="noConversion"/>
  </si>
  <si>
    <t xml:space="preserve">  - (시행령 제6장) 대형공사계약(대안입찰, 일괄입찰), 특정공사의 계약</t>
    <phoneticPr fontId="49" type="noConversion"/>
  </si>
  <si>
    <t xml:space="preserve">  - 추정가격10억미만으로 87.75%(85%)미만인 경우: 87.75%(85%)</t>
    <phoneticPr fontId="49" type="noConversion"/>
  </si>
  <si>
    <t xml:space="preserve">  - (시행령 제42조 제1항) 추정가격 300억 이상인 공사의 계약</t>
    <phoneticPr fontId="49" type="noConversion"/>
  </si>
  <si>
    <t xml:space="preserve">                  문화재 수리공사</t>
    <phoneticPr fontId="49" type="noConversion"/>
  </si>
  <si>
    <t xml:space="preserve"> ※ 국토부 고시 제2015-610호(2015.8.20.) 요율 적용 </t>
    <phoneticPr fontId="49" type="noConversion"/>
  </si>
  <si>
    <t xml:space="preserve">  □ 수의계약 시 1차 낙찰률, ( )은 2000.7.31.이전  (「정부입찰계약집행기준」 제9조)</t>
    <phoneticPr fontId="49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</si>
  <si>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49" type="noConversion"/>
  </si>
  <si>
    <t xml:space="preserve"> * 추정금액이 1억 이상인 건설공사</t>
    <phoneticPr fontId="49" type="noConversion"/>
  </si>
  <si>
    <t xml:space="preserve"> ※ 적용제외: 전기공사, 정보통신공사, 소방시설공사,</t>
    <phoneticPr fontId="49" type="noConversion"/>
  </si>
  <si>
    <t>500억 이상</t>
    <phoneticPr fontId="49" type="noConversion"/>
  </si>
  <si>
    <t xml:space="preserve">    직접공사비에 최저요율을 적용한 금액 이상을 계상</t>
    <phoneticPr fontId="49" type="noConversion"/>
  </si>
  <si>
    <t xml:space="preserve">     전기공사, 정보통신공사는 타 공사와 독립하여 행하는 공사에 한함</t>
    <phoneticPr fontId="49" type="noConversion"/>
  </si>
  <si>
    <t>250억이상~500억미만</t>
    <phoneticPr fontId="49" type="noConversion"/>
  </si>
  <si>
    <t xml:space="preserve">    훈련비 등 설계시 산출이 곤란한 금액을 반영하고,</t>
    <phoneticPr fontId="49" type="noConversion"/>
  </si>
  <si>
    <t>[퇴직공제부금비]</t>
    <phoneticPr fontId="49" type="noConversion"/>
  </si>
  <si>
    <t xml:space="preserve">     정리포함), 포장 등의 단독발주공사에 한함(타 공사와 병행하는 경우: 일반건설(갑) 적용) </t>
    <phoneticPr fontId="49" type="noConversion"/>
  </si>
  <si>
    <t>120억이상~250억미만</t>
    <phoneticPr fontId="49" type="noConversion"/>
  </si>
  <si>
    <t xml:space="preserve"> * 공사기간 1개월(30일) 이상인 모든 건설공사</t>
    <phoneticPr fontId="49" type="noConversion"/>
  </si>
  <si>
    <t xml:space="preserve">    운영·철거에 직접 소요되는 비용을 계상하고 표준</t>
    <phoneticPr fontId="49" type="noConversion"/>
  </si>
  <si>
    <t>[노인장기요양보험료]</t>
    <phoneticPr fontId="49" type="noConversion"/>
  </si>
  <si>
    <t>[건강보험료]</t>
    <phoneticPr fontId="49" type="noConversion"/>
  </si>
  <si>
    <t xml:space="preserve">    (국토부 고시 제2018-528호, 2018.8.30.)</t>
    <phoneticPr fontId="49" type="noConversion"/>
  </si>
  <si>
    <t>조경, 기타(전문, 개보수 공사)</t>
    <phoneticPr fontId="49" type="noConversion"/>
  </si>
  <si>
    <t xml:space="preserve">       7등급 미만</t>
    <phoneticPr fontId="49" type="noConversion"/>
  </si>
  <si>
    <t xml:space="preserve">    (국토부 고시 제2016-921호, 2016.12.19.)</t>
    <phoneticPr fontId="49" type="noConversion"/>
  </si>
  <si>
    <t>주택(재개발, 재건축)</t>
    <phoneticPr fontId="49" type="noConversion"/>
  </si>
  <si>
    <t xml:space="preserve"> * 적용제외: 전문공사, 문화재수리공사</t>
    <phoneticPr fontId="49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</si>
  <si>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[일반건설공사(갑)]</t>
    </r>
    <r>
      <rPr>
        <sz val="11"/>
        <rFont val="돋움"/>
        <family val="3"/>
        <charset val="129"/>
      </rPr>
      <t xml:space="preserve"> 건축건설, 교량건설, 도로신설, 철도∙궤도의 보수복구, 기설로면에 레일만</t>
    </r>
    <phoneticPr fontId="49" type="noConversion"/>
  </si>
  <si>
    <t>택지개발</t>
    <phoneticPr fontId="49" type="noConversion"/>
  </si>
  <si>
    <t>항만(간척, 준설): 오탁 또는 준설토 방지막 설치</t>
    <phoneticPr fontId="49" type="noConversion"/>
  </si>
  <si>
    <t xml:space="preserve">       [1등급] 1200억 이상</t>
    <phoneticPr fontId="49" type="noConversion"/>
  </si>
  <si>
    <t>지하철</t>
    <phoneticPr fontId="49" type="noConversion"/>
  </si>
  <si>
    <t>플랜트(예시: 발전소, 쓰레기소각장 등)</t>
    <phoneticPr fontId="49" type="noConversion"/>
  </si>
  <si>
    <t xml:space="preserve">  * 총 공사금액(도급금액+도급자관급금액) 2천만원 이상 건설공사</t>
    <phoneticPr fontId="49" type="noConversion"/>
  </si>
  <si>
    <t>[건설하도급대금지급보증서발급수수료]</t>
    <phoneticPr fontId="49" type="noConversion"/>
  </si>
  <si>
    <t>[환경보전비]</t>
    <phoneticPr fontId="49" type="noConversion"/>
  </si>
  <si>
    <t xml:space="preserve">    투입비율 산정기준(국토부 고시 제2019-286호, 2019.6.19.)</t>
    <phoneticPr fontId="49" type="noConversion"/>
  </si>
  <si>
    <t xml:space="preserve"> * 적용제외: 문화재수리공사, 전기, 정보통신, 소방시설</t>
    <phoneticPr fontId="49" type="noConversion"/>
  </si>
  <si>
    <t>기계설비공사업 및 그 외</t>
    <phoneticPr fontId="49" type="noConversion"/>
  </si>
  <si>
    <t>석공사, 시설물유지관리, 
철근콘크리트공사,
가스시설공사(1종)</t>
    <phoneticPr fontId="49" type="noConversion"/>
  </si>
  <si>
    <t>5억 미만</t>
    <phoneticPr fontId="49" type="noConversion"/>
  </si>
  <si>
    <t>전문·
전기·통신·
소방·기타</t>
    <phoneticPr fontId="49" type="noConversion"/>
  </si>
  <si>
    <t>건축, 
산업설비</t>
    <phoneticPr fontId="49" type="noConversion"/>
  </si>
  <si>
    <t>(재+노+경) x 율</t>
    <phoneticPr fontId="49" type="noConversion"/>
  </si>
  <si>
    <t>공사규모</t>
    <phoneticPr fontId="49" type="noConversion"/>
  </si>
  <si>
    <t>F-CV 2C 4㎟</t>
    <phoneticPr fontId="6" type="noConversion"/>
  </si>
  <si>
    <t>F-CV 2C 6㎟</t>
    <phoneticPr fontId="6" type="noConversion"/>
  </si>
  <si>
    <t>LED 40W이상-매입등</t>
    <phoneticPr fontId="6" type="noConversion"/>
  </si>
  <si>
    <t>노무비</t>
    <phoneticPr fontId="11" type="noConversion"/>
  </si>
  <si>
    <t>보통인부</t>
    <phoneticPr fontId="11" type="noConversion"/>
  </si>
  <si>
    <t>인</t>
    <phoneticPr fontId="11" type="noConversion"/>
  </si>
  <si>
    <t>특별인부</t>
    <phoneticPr fontId="11" type="noConversion"/>
  </si>
  <si>
    <t>비계공</t>
    <phoneticPr fontId="11" type="noConversion"/>
  </si>
  <si>
    <t>콘크리트공</t>
    <phoneticPr fontId="11" type="noConversion"/>
  </si>
  <si>
    <t>착암공</t>
    <phoneticPr fontId="9" type="noConversion"/>
  </si>
  <si>
    <t>할석공</t>
    <phoneticPr fontId="6" type="noConversion"/>
  </si>
  <si>
    <t>포장공</t>
    <phoneticPr fontId="11" type="noConversion"/>
  </si>
  <si>
    <t>미장공</t>
    <phoneticPr fontId="9" type="noConversion"/>
  </si>
  <si>
    <t>인력운반공</t>
    <phoneticPr fontId="6" type="noConversion"/>
  </si>
  <si>
    <t>기계설비공</t>
    <phoneticPr fontId="6" type="noConversion"/>
  </si>
  <si>
    <t>플랜트기계설치공</t>
    <phoneticPr fontId="9" type="noConversion"/>
  </si>
  <si>
    <t>플랜트특별인부</t>
    <phoneticPr fontId="6" type="noConversion"/>
  </si>
  <si>
    <t>플랜트계장공</t>
    <phoneticPr fontId="6" type="noConversion"/>
  </si>
  <si>
    <t>내선전공</t>
    <phoneticPr fontId="6" type="noConversion"/>
  </si>
  <si>
    <t>특고압케이블공</t>
    <phoneticPr fontId="11" type="noConversion"/>
  </si>
  <si>
    <t>저압케이블공</t>
    <phoneticPr fontId="11" type="noConversion"/>
  </si>
  <si>
    <t>플랜트전공</t>
    <phoneticPr fontId="11" type="noConversion"/>
  </si>
  <si>
    <t>통신내선공</t>
    <phoneticPr fontId="11" type="noConversion"/>
  </si>
  <si>
    <t>통신외선공</t>
    <phoneticPr fontId="11" type="noConversion"/>
  </si>
  <si>
    <t>H/W시험사</t>
    <phoneticPr fontId="11" type="noConversion"/>
  </si>
  <si>
    <t>통신기사</t>
    <phoneticPr fontId="11" type="noConversion"/>
  </si>
  <si>
    <t>통신산업기사</t>
    <phoneticPr fontId="11" type="noConversion"/>
  </si>
  <si>
    <t>전기공사산업기사</t>
    <phoneticPr fontId="11" type="noConversion"/>
  </si>
  <si>
    <t>비빔공</t>
    <phoneticPr fontId="11" type="noConversion"/>
  </si>
  <si>
    <t>고장력, 비방수 16C</t>
    <phoneticPr fontId="9" type="noConversion"/>
  </si>
  <si>
    <t>고장력, 비방수 22C</t>
    <phoneticPr fontId="9" type="noConversion"/>
  </si>
  <si>
    <t>HFIX 1.5㎟</t>
    <phoneticPr fontId="9" type="noConversion"/>
  </si>
  <si>
    <t>HFIX 4㎟</t>
    <phoneticPr fontId="9" type="noConversion"/>
  </si>
  <si>
    <t>F-GV 4㎟</t>
    <phoneticPr fontId="9" type="noConversion"/>
  </si>
  <si>
    <t>F-GV 6㎟</t>
    <phoneticPr fontId="9" type="noConversion"/>
  </si>
  <si>
    <t>F-CV 3C 2.5㎟</t>
    <phoneticPr fontId="6" type="noConversion"/>
  </si>
  <si>
    <t>F-CV 3C 4㎟</t>
    <phoneticPr fontId="6" type="noConversion"/>
  </si>
  <si>
    <t>F-CV 3C 6㎟</t>
    <phoneticPr fontId="6" type="noConversion"/>
  </si>
  <si>
    <t>OL 박스(카바부)</t>
    <phoneticPr fontId="6" type="noConversion"/>
  </si>
  <si>
    <t>BOX COVER</t>
    <phoneticPr fontId="9" type="noConversion"/>
  </si>
  <si>
    <t>4, 8각 평</t>
    <phoneticPr fontId="9" type="noConversion"/>
  </si>
  <si>
    <t>케이블콘넥타</t>
    <phoneticPr fontId="11" type="noConversion"/>
  </si>
  <si>
    <t>16C</t>
    <phoneticPr fontId="11" type="noConversion"/>
  </si>
  <si>
    <t>단로스위치(WIDE)</t>
    <phoneticPr fontId="6" type="noConversion"/>
  </si>
  <si>
    <t>접지콘센트</t>
    <phoneticPr fontId="6" type="noConversion"/>
  </si>
  <si>
    <t>등기구 TYPE"A"</t>
    <phoneticPr fontId="6" type="noConversion"/>
  </si>
  <si>
    <t xml:space="preserve"> ※ 사회보험의 보험료 적용기준 (국토부 고시 제2021-905호, 2021.7.1.) </t>
    <phoneticPr fontId="49" type="noConversion"/>
  </si>
  <si>
    <t>1.30</t>
    <phoneticPr fontId="49" type="noConversion"/>
  </si>
  <si>
    <t xml:space="preserve"> * 모든 건설공사에 적용,  국토부 고시 제2021-905호(2021.7.1.),  고용보험법 시행령</t>
    <phoneticPr fontId="49" type="noConversion"/>
  </si>
  <si>
    <t>[직공비x0.0141%]x공기(년)</t>
    <phoneticPr fontId="49" type="noConversion"/>
  </si>
  <si>
    <t>[1백만원+(직공비-75억)x0.0102%]x공기(년)</t>
    <phoneticPr fontId="49" type="noConversion"/>
  </si>
  <si>
    <t>[1.5백만원+(직공비-130억)x0.0077%]x공기(년)</t>
    <phoneticPr fontId="49" type="noConversion"/>
  </si>
  <si>
    <t>[2.4백만원+(직공비-250억)x0.0063%]x공기(년)</t>
    <phoneticPr fontId="49" type="noConversion"/>
  </si>
  <si>
    <t>[4백만원+(직공비-500억)x0.0050%]x공기(년)</t>
    <phoneticPr fontId="49" type="noConversion"/>
  </si>
  <si>
    <t>산업안전보건관리비</t>
    <phoneticPr fontId="32" type="noConversion"/>
  </si>
  <si>
    <t>S/W 용, 54mm</t>
    <phoneticPr fontId="6" type="noConversion"/>
  </si>
  <si>
    <t>4각, 54mm</t>
    <phoneticPr fontId="9" type="noConversion"/>
  </si>
  <si>
    <t>8각, 54mm</t>
    <phoneticPr fontId="9" type="noConversion"/>
  </si>
  <si>
    <t>O/L 4각, 54mm</t>
    <phoneticPr fontId="9" type="noConversion"/>
  </si>
  <si>
    <t>(직노) x 3.545</t>
    <phoneticPr fontId="49" type="noConversion"/>
  </si>
  <si>
    <t xml:space="preserve"> □ 도급자관급 미포함 공사</t>
    <phoneticPr fontId="49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</si>
  <si>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+ 기초액</t>
    </r>
    <phoneticPr fontId="49" type="noConversion"/>
  </si>
  <si>
    <t xml:space="preserve"> □ 도급자관급 포함 공사</t>
    <phoneticPr fontId="49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</si>
  <si>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 + 기초액과</t>
    </r>
    <phoneticPr fontId="49" type="noConversion"/>
  </si>
  <si>
    <r>
      <rPr>
        <u/>
        <sz val="11"/>
        <color theme="1"/>
        <rFont val="맑은 고딕"/>
        <family val="3"/>
        <charset val="129"/>
        <scheme val="minor"/>
      </rPr>
      <t>[(재+직노)</t>
    </r>
    <r>
      <rPr>
        <sz val="11"/>
        <color theme="1"/>
        <rFont val="맑은 고딕"/>
        <family val="3"/>
        <charset val="129"/>
        <scheme val="minor"/>
      </rPr>
      <t xml:space="preserve"> x 율 + 기초액] x 1.2 중에 작은 금액</t>
    </r>
    <phoneticPr fontId="49" type="noConversion"/>
  </si>
  <si>
    <t xml:space="preserve">   - 공사원가계산서 구성항목 중 직접재료비, 간접재료비와 직접노무비, 도급자설치 관급금액을</t>
    <phoneticPr fontId="49" type="noConversion"/>
  </si>
  <si>
    <t xml:space="preserve">     합한 금액</t>
    <phoneticPr fontId="49" type="noConversion"/>
  </si>
  <si>
    <t xml:space="preserve">   ※ 건설업 산업안전보건관리비 계상 및 사용기준 (노동부 고시 제2022-43호, 2022.6.2.)</t>
    <phoneticPr fontId="49" type="noConversion"/>
  </si>
  <si>
    <t>금속 가요 전선관(SF)</t>
    <phoneticPr fontId="11" type="noConversion"/>
  </si>
  <si>
    <t>※ 적용시기 : 2024. 1. 1.  기초금액 발표분부터</t>
    <phoneticPr fontId="49" type="noConversion"/>
  </si>
  <si>
    <r>
      <t>2024년 건축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49" type="noConversion"/>
  </si>
  <si>
    <t>(노) x 3.56</t>
    <phoneticPr fontId="49" type="noConversion"/>
  </si>
  <si>
    <r>
      <t xml:space="preserve"> * 모든 건설공사 적용, </t>
    </r>
    <r>
      <rPr>
        <sz val="10"/>
        <color rgb="FFFF0000"/>
        <rFont val="맑은 고딕"/>
        <family val="3"/>
        <charset val="129"/>
        <scheme val="minor"/>
      </rPr>
      <t>노동부 고시 제2023-620호(2023. 12. 22.)</t>
    </r>
    <r>
      <rPr>
        <sz val="10"/>
        <color theme="1"/>
        <rFont val="맑은 고딕"/>
        <family val="3"/>
        <charset val="129"/>
        <scheme val="minor"/>
      </rPr>
      <t>, 산업재해보상보험법시행령</t>
    </r>
    <phoneticPr fontId="49" type="noConversion"/>
  </si>
  <si>
    <t xml:space="preserve">       [2등급] 800억 ~ 1200억 미만</t>
    <phoneticPr fontId="49" type="noConversion"/>
  </si>
  <si>
    <t xml:space="preserve">       [3등급] 520억 ~ 800억 미만</t>
    <phoneticPr fontId="49" type="noConversion"/>
  </si>
  <si>
    <t xml:space="preserve">       [4등급] 340억 ~ 520억 미만</t>
    <phoneticPr fontId="49" type="noConversion"/>
  </si>
  <si>
    <t xml:space="preserve">       [5등급] 210억 ~ 340억 미만</t>
    <phoneticPr fontId="49" type="noConversion"/>
  </si>
  <si>
    <t xml:space="preserve">       [6등급] 130억 ~ 210억 미만</t>
    <phoneticPr fontId="49" type="noConversion"/>
  </si>
  <si>
    <t xml:space="preserve">       [7등급] 고시금액 ~ 130억 미만</t>
    <phoneticPr fontId="49" type="noConversion"/>
  </si>
  <si>
    <t xml:space="preserve"> ※ 등급기준: 조달청 등급별 유자격자 명부 등록 및 운용기준(조달청 공고 제2023-235호, 2023.7.6.)</t>
    <phoneticPr fontId="49" type="noConversion"/>
  </si>
  <si>
    <t>(건강보험료) x 12.95</t>
    <phoneticPr fontId="49" type="noConversion"/>
  </si>
  <si>
    <t>5-1. *90%</t>
    <phoneticPr fontId="6" type="noConversion"/>
  </si>
  <si>
    <t>SF</t>
    <phoneticPr fontId="6" type="noConversion"/>
  </si>
  <si>
    <t>3-38. *150%</t>
    <phoneticPr fontId="6" type="noConversion"/>
  </si>
  <si>
    <t>구내 150%</t>
    <phoneticPr fontId="6" type="noConversion"/>
  </si>
  <si>
    <t>5-3. *90%*120%</t>
    <phoneticPr fontId="6" type="noConversion"/>
  </si>
  <si>
    <t xml:space="preserve">10-2-1. </t>
    <phoneticPr fontId="6" type="noConversion"/>
  </si>
  <si>
    <t xml:space="preserve">5-52-3. </t>
    <phoneticPr fontId="6" type="noConversion"/>
  </si>
  <si>
    <t>등기구 - 철거</t>
    <phoneticPr fontId="6" type="noConversion"/>
  </si>
  <si>
    <t xml:space="preserve"> 공사명 : 1. 전등 공사</t>
    <phoneticPr fontId="6" type="noConversion"/>
  </si>
  <si>
    <t xml:space="preserve"> 공사명 : 2. 전열 공사</t>
    <phoneticPr fontId="6" type="noConversion"/>
  </si>
  <si>
    <t xml:space="preserve"> 공사명 : 3. 기타 공사</t>
    <phoneticPr fontId="6" type="noConversion"/>
  </si>
  <si>
    <t>(재료+직노)*</t>
    <phoneticPr fontId="9" type="noConversion"/>
  </si>
  <si>
    <t>L1</t>
    <phoneticPr fontId="6" type="noConversion"/>
  </si>
  <si>
    <t>C-3-H</t>
    <phoneticPr fontId="6" type="noConversion"/>
  </si>
  <si>
    <t>HFIX 2.5SQ</t>
  </si>
  <si>
    <t>HFIX 2.5SQ</t>
    <phoneticPr fontId="6" type="noConversion"/>
  </si>
  <si>
    <t>SF 16C</t>
  </si>
  <si>
    <t>SF 16C</t>
    <phoneticPr fontId="6" type="noConversion"/>
  </si>
  <si>
    <t>(2*1)+1.8+(18+18+18)+ (1.5*30)</t>
    <phoneticPr fontId="6" type="noConversion"/>
  </si>
  <si>
    <t>SF 22C</t>
  </si>
  <si>
    <t>SF 22C</t>
    <phoneticPr fontId="6" type="noConversion"/>
  </si>
  <si>
    <t>S/W</t>
    <phoneticPr fontId="6" type="noConversion"/>
  </si>
  <si>
    <t>6+ (2.3*1)</t>
    <phoneticPr fontId="6" type="noConversion"/>
  </si>
  <si>
    <t>C-3-J</t>
    <phoneticPr fontId="6" type="noConversion"/>
  </si>
  <si>
    <t>(2*1)+1.8+(14.5+14.5+14.5)+ (1.5*24)</t>
    <phoneticPr fontId="6" type="noConversion"/>
  </si>
  <si>
    <t>2.5+ (2.3*1)</t>
    <phoneticPr fontId="6" type="noConversion"/>
  </si>
  <si>
    <t>C-3-B</t>
    <phoneticPr fontId="6" type="noConversion"/>
  </si>
  <si>
    <t>1.5* (12)</t>
    <phoneticPr fontId="6" type="noConversion"/>
  </si>
  <si>
    <t>C-3-E, F</t>
    <phoneticPr fontId="6" type="noConversion"/>
  </si>
  <si>
    <t>HFIX 2.5SQ-탈부착</t>
  </si>
  <si>
    <t>HFIX 2.5SQ-탈부착</t>
    <phoneticPr fontId="6" type="noConversion"/>
  </si>
  <si>
    <t>F-GV 2.5SQ-탈부착</t>
  </si>
  <si>
    <t>F-GV 2.5SQ-탈부착</t>
    <phoneticPr fontId="6" type="noConversion"/>
  </si>
  <si>
    <t>SF 16C-탈부착</t>
  </si>
  <si>
    <t>SF 16C-탈부착</t>
    <phoneticPr fontId="6" type="noConversion"/>
  </si>
  <si>
    <t>1.5* (12+ 12)</t>
    <phoneticPr fontId="6" type="noConversion"/>
  </si>
  <si>
    <t>금속 가요 전선관(SF) - 탈부착</t>
    <phoneticPr fontId="11" type="noConversion"/>
  </si>
  <si>
    <t>접지용전선 - 탈부착</t>
    <phoneticPr fontId="9" type="noConversion"/>
  </si>
  <si>
    <t>750V 저독성가교전선 - 탈부착.</t>
    <phoneticPr fontId="6" type="noConversion"/>
  </si>
  <si>
    <t xml:space="preserve">1. 폐 형광등 부산물                       </t>
    <phoneticPr fontId="6" type="noConversion"/>
  </si>
  <si>
    <t># 부산물</t>
    <phoneticPr fontId="6" type="noConversion"/>
  </si>
  <si>
    <t>R1</t>
    <phoneticPr fontId="6" type="noConversion"/>
  </si>
  <si>
    <t>R2</t>
    <phoneticPr fontId="6" type="noConversion"/>
  </si>
  <si>
    <t>C-3-G</t>
    <phoneticPr fontId="6" type="noConversion"/>
  </si>
  <si>
    <t>F-CV 3C/4SQ</t>
  </si>
  <si>
    <t>F-CV 3C/4SQ</t>
    <phoneticPr fontId="6" type="noConversion"/>
  </si>
  <si>
    <t>HFIX 4SQ</t>
  </si>
  <si>
    <t>HFIX 4SQ</t>
    <phoneticPr fontId="6" type="noConversion"/>
  </si>
  <si>
    <t>F-GV 4SQ</t>
  </si>
  <si>
    <t>F-GV 4SQ</t>
    <phoneticPr fontId="6" type="noConversion"/>
  </si>
  <si>
    <t>(1.5*1)+ 5+6.5+3.5+ (0.4*4)</t>
    <phoneticPr fontId="6" type="noConversion"/>
  </si>
  <si>
    <t>(2*1)+ 10+ (3.1*1)</t>
    <phoneticPr fontId="6" type="noConversion"/>
  </si>
  <si>
    <t>8+ (3.1*2)</t>
    <phoneticPr fontId="6" type="noConversion"/>
  </si>
  <si>
    <t>R3</t>
    <phoneticPr fontId="6" type="noConversion"/>
  </si>
  <si>
    <t>(1.5*1)+ 5+5.5+ (0.4*1)</t>
    <phoneticPr fontId="6" type="noConversion"/>
  </si>
  <si>
    <t>R4</t>
    <phoneticPr fontId="6" type="noConversion"/>
  </si>
  <si>
    <t>(1.5*1)+ 5+9.5+ (0.4*1)</t>
    <phoneticPr fontId="6" type="noConversion"/>
  </si>
  <si>
    <t>멀티</t>
    <phoneticPr fontId="6" type="noConversion"/>
  </si>
  <si>
    <t>DUCT</t>
    <phoneticPr fontId="6" type="noConversion"/>
  </si>
  <si>
    <t>W:75xH:60-M/D</t>
  </si>
  <si>
    <t>W:75xH:60-M/D</t>
    <phoneticPr fontId="6" type="noConversion"/>
  </si>
  <si>
    <t>(1.5*1)+ 12.5+ (0.4*1)</t>
    <phoneticPr fontId="6" type="noConversion"/>
  </si>
  <si>
    <t>(2*1)</t>
    <phoneticPr fontId="6" type="noConversion"/>
  </si>
  <si>
    <t>10+ (3.1*1)</t>
    <phoneticPr fontId="6" type="noConversion"/>
  </si>
  <si>
    <t>5+ (3.1*1)</t>
    <phoneticPr fontId="6" type="noConversion"/>
  </si>
  <si>
    <t>C-3-I</t>
    <phoneticPr fontId="6" type="noConversion"/>
  </si>
  <si>
    <t>(1.5*3)+ 35+9.5+ (0.4* (6)+(1)+(1))+ (2*(1)+(1)+(1))</t>
    <phoneticPr fontId="6" type="noConversion"/>
  </si>
  <si>
    <t>(2*1)+ 3.5+5.5+(3.1*2)</t>
    <phoneticPr fontId="6" type="noConversion"/>
  </si>
  <si>
    <t>(1.5*1)+ 5.5+ (0.4*1)</t>
    <phoneticPr fontId="6" type="noConversion"/>
  </si>
  <si>
    <t>11+ (3.1*1)</t>
    <phoneticPr fontId="6" type="noConversion"/>
  </si>
  <si>
    <t>3.5+ (3.1*1)</t>
    <phoneticPr fontId="6" type="noConversion"/>
  </si>
  <si>
    <t>AL 멀티 DUCT BODY</t>
    <phoneticPr fontId="6" type="noConversion"/>
  </si>
  <si>
    <t>AL 멀티 DUCT COVER</t>
    <phoneticPr fontId="6" type="noConversion"/>
  </si>
  <si>
    <t>W:75xH:60</t>
    <phoneticPr fontId="6" type="noConversion"/>
  </si>
  <si>
    <t>AL 멀티 DUCT 유니트</t>
    <phoneticPr fontId="6" type="noConversion"/>
  </si>
  <si>
    <t>승압, 일반</t>
    <phoneticPr fontId="6" type="noConversion"/>
  </si>
  <si>
    <t>W:75</t>
    <phoneticPr fontId="6" type="noConversion"/>
  </si>
  <si>
    <t>AL 멀티 DUCT END CAP</t>
    <phoneticPr fontId="6" type="noConversion"/>
  </si>
  <si>
    <t>AL 멀티 DUCT ELBOW</t>
    <phoneticPr fontId="6" type="noConversion"/>
  </si>
  <si>
    <t>VER'S W:75xH:60</t>
    <phoneticPr fontId="6" type="noConversion"/>
  </si>
  <si>
    <t>스피커</t>
    <phoneticPr fontId="6" type="noConversion"/>
  </si>
  <si>
    <t>HFIX 1.5SQ</t>
  </si>
  <si>
    <t>HFIX 1.5SQ</t>
    <phoneticPr fontId="6" type="noConversion"/>
  </si>
  <si>
    <t>3+ (1.5*1)</t>
    <phoneticPr fontId="6" type="noConversion"/>
  </si>
  <si>
    <t>감지기</t>
    <phoneticPr fontId="6" type="noConversion"/>
  </si>
  <si>
    <t>2+3+ (1.5*2)</t>
    <phoneticPr fontId="6" type="noConversion"/>
  </si>
  <si>
    <t>유도등</t>
    <phoneticPr fontId="6" type="noConversion"/>
  </si>
  <si>
    <t>F-GV 2.S5Q</t>
  </si>
  <si>
    <t>F-GV 2.S5Q</t>
    <phoneticPr fontId="6" type="noConversion"/>
  </si>
  <si>
    <t>5+(1*1)+ 3+(1*1)+ 2.5+(3*1)</t>
    <phoneticPr fontId="6" type="noConversion"/>
  </si>
  <si>
    <t>* 스피커</t>
    <phoneticPr fontId="6" type="noConversion"/>
  </si>
  <si>
    <t>천정형</t>
    <phoneticPr fontId="6" type="noConversion"/>
  </si>
  <si>
    <t>EA=</t>
    <phoneticPr fontId="6" type="noConversion"/>
  </si>
  <si>
    <t>* 감지기</t>
    <phoneticPr fontId="6" type="noConversion"/>
  </si>
  <si>
    <t>차동식</t>
    <phoneticPr fontId="6" type="noConversion"/>
  </si>
  <si>
    <t>* 유도등 - 탈부착</t>
    <phoneticPr fontId="6" type="noConversion"/>
  </si>
  <si>
    <t>각종</t>
    <phoneticPr fontId="6" type="noConversion"/>
  </si>
  <si>
    <t>천정형 스피커</t>
    <phoneticPr fontId="6" type="noConversion"/>
  </si>
  <si>
    <t>3W</t>
    <phoneticPr fontId="6" type="noConversion"/>
  </si>
  <si>
    <t>감지기</t>
    <phoneticPr fontId="9" type="noConversion"/>
  </si>
  <si>
    <t>차동식</t>
    <phoneticPr fontId="9" type="noConversion"/>
  </si>
  <si>
    <t>유도등 - 탈부착</t>
    <phoneticPr fontId="6" type="noConversion"/>
  </si>
  <si>
    <t>10-3-1. *150%</t>
    <phoneticPr fontId="6" type="noConversion"/>
  </si>
  <si>
    <t>(3Kg/1SET)</t>
    <phoneticPr fontId="6" type="noConversion"/>
  </si>
  <si>
    <t>생철 B 부록 47P</t>
    <phoneticPr fontId="6" type="noConversion"/>
  </si>
  <si>
    <t>건축 요율 적용</t>
    <phoneticPr fontId="6" type="noConversion"/>
  </si>
  <si>
    <t>예정공기 1개월 미만</t>
    <phoneticPr fontId="6" type="noConversion"/>
  </si>
  <si>
    <t>5-25. *90%*10%</t>
    <phoneticPr fontId="6" type="noConversion"/>
  </si>
  <si>
    <t>1 개월 미만공사</t>
    <phoneticPr fontId="6" type="noConversion"/>
  </si>
  <si>
    <t xml:space="preserve">인건비 50%, 등기구 철거 10%, </t>
    <phoneticPr fontId="6" type="noConversion"/>
  </si>
  <si>
    <t xml:space="preserve"> IT 의료융합기술센터 전기공사</t>
    <phoneticPr fontId="6" type="noConversion"/>
  </si>
  <si>
    <t>2024.  07.</t>
    <phoneticPr fontId="6" type="noConversion"/>
  </si>
  <si>
    <t>구미전자정보기술원</t>
    <phoneticPr fontId="6" type="noConversion"/>
  </si>
  <si>
    <t>작 업 부 산 물 산 출 서</t>
    <phoneticPr fontId="6" type="noConversion"/>
  </si>
  <si>
    <t>1. 내역서</t>
    <phoneticPr fontId="6" type="noConversion"/>
  </si>
  <si>
    <t>2. 각종 시방서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</si>
</sst>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1" formatCode="_-* #,##0_-;\-* #,##0_-;_-* &quot;-&quot;_-;_-@_-"/>
    <numFmt numFmtId="176" formatCode="\x##"/>
    <numFmt numFmtId="177" formatCode="0.0_ "/>
    <numFmt numFmtId="178" formatCode="#,##0;[Red]#,##0"/>
    <numFmt numFmtId="179" formatCode="#,##0_ ;[Red]\-#,##0\ "/>
    <numFmt numFmtId="180" formatCode="#,##0_ "/>
    <numFmt numFmtId="181" formatCode="0.0000"/>
    <numFmt numFmtId="182" formatCode="0.0000_);[Red]\(0.0000\)"/>
    <numFmt numFmtId="183" formatCode="_-* #,##0.0_-;\-* #,##0.0_-;_-* &quot;-&quot;_-;_-@_-"/>
    <numFmt numFmtId="184" formatCode="0_);[Red]\(0\)"/>
    <numFmt numFmtId="185" formatCode="0.000_);[Red]\(0.000\)"/>
    <numFmt numFmtId="186" formatCode="0.0_);[Red]\(0.0\)"/>
    <numFmt numFmtId="187" formatCode="#,##0.0_);[Red]\(#,##0.0\)"/>
    <numFmt numFmtId="188" formatCode="_ * #,##0_ ;_ * \-#,##0_ ;_ * &quot;-&quot;_ ;_ @_ "/>
    <numFmt numFmtId="189" formatCode="&quot;안&quot;&quot;전&quot;&quot;관&quot;&quot;리&quot;&quot;비&quot;\-\&gt;\ 0.00%"/>
    <numFmt numFmtId="190" formatCode="&quot;도&quot;&quot;급&quot;&quot;자&quot;&quot;포&quot;&quot;함&quot;\ &quot;관&quot;&quot;급&quot;\ &quot;금&quot;&quot;액&quot;\ ##,###,###"/>
    <numFmt numFmtId="191" formatCode="&quot;공&quot;&quot;사&quot;&quot;기&quot;&quot;간&quot;\ &quot;:&quot;\ #\ &quot;개&quot;&quot;월&quot;"/>
    <numFmt numFmtId="192" formatCode="0.000%"/>
    <numFmt numFmtId="193" formatCode="&quot;퇴직공제비&quot;\-\&gt;\ 0.00%"/>
    <numFmt numFmtId="194" formatCode="#,###\ &quot;[Kg]&quot;"/>
    <numFmt numFmtId="195" formatCode="0.00\ &quot;[Kg]&quot;"/>
    <numFmt numFmtId="196" formatCode="0.000"/>
    <numFmt numFmtId="197" formatCode="0.0"/>
  </numFmts>
  <fonts count="7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8"/>
      <name val="돋움체"/>
      <family val="3"/>
      <charset val="129"/>
    </font>
    <font>
      <b/>
      <sz val="20"/>
      <color indexed="10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돋움"/>
      <family val="3"/>
      <charset val="129"/>
    </font>
    <font>
      <sz val="11"/>
      <color indexed="10"/>
      <name val="굴림"/>
      <family val="3"/>
      <charset val="129"/>
    </font>
    <font>
      <b/>
      <sz val="12"/>
      <name val="굴림"/>
      <family val="3"/>
      <charset val="129"/>
    </font>
    <font>
      <b/>
      <sz val="18"/>
      <name val="돋움"/>
      <family val="3"/>
      <charset val="129"/>
    </font>
    <font>
      <b/>
      <sz val="28"/>
      <name val="돋움"/>
      <family val="3"/>
      <charset val="129"/>
    </font>
    <font>
      <sz val="14"/>
      <name val="돋움"/>
      <family val="3"/>
      <charset val="129"/>
    </font>
    <font>
      <u/>
      <sz val="14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u/>
      <sz val="18"/>
      <name val="돋움"/>
      <family val="3"/>
      <charset val="129"/>
    </font>
    <font>
      <sz val="11"/>
      <name val="굴림체"/>
      <family val="3"/>
      <charset val="129"/>
    </font>
    <font>
      <sz val="15"/>
      <name val="돋움"/>
      <family val="3"/>
      <charset val="129"/>
    </font>
    <font>
      <sz val="12"/>
      <name val="굴림체"/>
      <family val="3"/>
      <charset val="129"/>
    </font>
    <font>
      <sz val="11"/>
      <color indexed="9"/>
      <name val="굴림"/>
      <family val="3"/>
      <charset val="129"/>
    </font>
    <font>
      <sz val="10"/>
      <name val="Arial"/>
      <family val="2"/>
    </font>
    <font>
      <sz val="8"/>
      <name val="바탕체"/>
      <family val="1"/>
      <charset val="129"/>
    </font>
    <font>
      <b/>
      <sz val="11"/>
      <name val="굴림체"/>
      <family val="3"/>
      <charset val="129"/>
    </font>
    <font>
      <sz val="11"/>
      <color indexed="81"/>
      <name val="굴림"/>
      <family val="3"/>
      <charset val="129"/>
    </font>
    <font>
      <sz val="11"/>
      <color rgb="FFFFFF00"/>
      <name val="굴림"/>
      <family val="3"/>
      <charset val="129"/>
    </font>
    <font>
      <sz val="11"/>
      <color rgb="FFFFFF00"/>
      <name val="돋움"/>
      <family val="3"/>
      <charset val="129"/>
    </font>
    <font>
      <b/>
      <sz val="11"/>
      <color rgb="FFFFFF00"/>
      <name val="굴림"/>
      <family val="3"/>
      <charset val="129"/>
    </font>
    <font>
      <b/>
      <sz val="22"/>
      <name val="굴림체"/>
      <family val="3"/>
      <charset val="129"/>
    </font>
    <font>
      <b/>
      <sz val="30"/>
      <name val="굴림체"/>
      <family val="3"/>
      <charset val="129"/>
    </font>
    <font>
      <b/>
      <sz val="18"/>
      <name val="굴림체"/>
      <family val="3"/>
      <charset val="129"/>
    </font>
    <font>
      <b/>
      <sz val="25"/>
      <name val="굴림체"/>
      <family val="3"/>
      <charset val="129"/>
    </font>
    <font>
      <b/>
      <sz val="11"/>
      <color rgb="FFFFC000"/>
      <name val="굴림"/>
      <family val="3"/>
      <charset val="129"/>
    </font>
    <font>
      <sz val="10"/>
      <color rgb="FFFFC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돋움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4"/>
      <color rgb="FFFF0000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</font>
    <font>
      <b/>
      <sz val="11"/>
      <color rgb="FF3333FF"/>
      <name val="맑은 고딕"/>
      <family val="3"/>
      <charset val="129"/>
      <scheme val="minor"/>
    </font>
    <font>
      <sz val="10"/>
      <color rgb="FFFFFF00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DE1F6"/>
        <bgColor indexed="64"/>
      </patternFill>
    </fill>
    <fill>
      <patternFill patternType="solid">
        <fgColor rgb="FFCCFFCC"/>
        <bgColor indexed="64"/>
      </patternFill>
    </fill>
  </fills>
  <borders count="8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12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186" fontId="10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26">
    <xf numFmtId="0" fontId="0" fillId="0" borderId="0" xfId="0">
      <alignment vertical="center"/>
    </xf>
    <xf numFmtId="0" fontId="14" fillId="0" borderId="0" xfId="0" applyFont="1">
      <alignment vertical="center"/>
    </xf>
    <xf numFmtId="0" fontId="7" fillId="0" borderId="0" xfId="0" applyFont="1">
      <alignment vertical="center"/>
    </xf>
    <xf numFmtId="0" fontId="13" fillId="0" borderId="0" xfId="0" applyFo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178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41" fontId="13" fillId="0" borderId="0" xfId="5" applyNumberFormat="1" applyFont="1" applyAlignment="1">
      <alignment vertical="center"/>
    </xf>
    <xf numFmtId="0" fontId="13" fillId="0" borderId="0" xfId="5" applyFont="1" applyAlignment="1">
      <alignment horizontal="center" vertical="center"/>
    </xf>
    <xf numFmtId="41" fontId="13" fillId="0" borderId="0" xfId="2" applyFont="1" applyAlignment="1">
      <alignment vertical="center"/>
    </xf>
    <xf numFmtId="3" fontId="13" fillId="0" borderId="0" xfId="5" applyNumberFormat="1" applyFont="1" applyAlignment="1">
      <alignment vertical="center"/>
    </xf>
    <xf numFmtId="0" fontId="5" fillId="0" borderId="0" xfId="6"/>
    <xf numFmtId="0" fontId="5" fillId="0" borderId="3" xfId="6" applyBorder="1"/>
    <xf numFmtId="0" fontId="5" fillId="0" borderId="4" xfId="6" applyBorder="1"/>
    <xf numFmtId="0" fontId="5" fillId="0" borderId="5" xfId="6" applyBorder="1"/>
    <xf numFmtId="0" fontId="5" fillId="0" borderId="6" xfId="6" applyBorder="1"/>
    <xf numFmtId="0" fontId="26" fillId="0" borderId="0" xfId="6" applyFont="1" applyAlignment="1">
      <alignment horizontal="center"/>
    </xf>
    <xf numFmtId="0" fontId="19" fillId="0" borderId="0" xfId="6" applyFont="1"/>
    <xf numFmtId="180" fontId="27" fillId="0" borderId="0" xfId="6" applyNumberFormat="1" applyFont="1" applyAlignment="1">
      <alignment horizontal="left"/>
    </xf>
    <xf numFmtId="180" fontId="19" fillId="0" borderId="0" xfId="6" applyNumberFormat="1" applyFont="1" applyAlignment="1">
      <alignment horizontal="left"/>
    </xf>
    <xf numFmtId="0" fontId="29" fillId="0" borderId="6" xfId="6" applyFont="1" applyBorder="1"/>
    <xf numFmtId="0" fontId="29" fillId="0" borderId="0" xfId="6" applyFont="1"/>
    <xf numFmtId="180" fontId="30" fillId="0" borderId="0" xfId="6" applyNumberFormat="1" applyFont="1" applyAlignment="1">
      <alignment horizontal="left"/>
    </xf>
    <xf numFmtId="0" fontId="29" fillId="0" borderId="5" xfId="6" applyFont="1" applyBorder="1"/>
    <xf numFmtId="0" fontId="29" fillId="0" borderId="0" xfId="0" applyFont="1">
      <alignment vertical="center"/>
    </xf>
    <xf numFmtId="180" fontId="30" fillId="0" borderId="0" xfId="6" applyNumberFormat="1" applyFont="1"/>
    <xf numFmtId="0" fontId="29" fillId="0" borderId="6" xfId="6" applyFont="1" applyBorder="1" applyAlignment="1">
      <alignment vertical="center"/>
    </xf>
    <xf numFmtId="0" fontId="29" fillId="0" borderId="0" xfId="6" applyFont="1" applyAlignment="1">
      <alignment vertical="center"/>
    </xf>
    <xf numFmtId="180" fontId="30" fillId="0" borderId="7" xfId="6" applyNumberFormat="1" applyFont="1" applyBorder="1" applyAlignment="1">
      <alignment horizontal="left" vertical="center"/>
    </xf>
    <xf numFmtId="180" fontId="30" fillId="0" borderId="0" xfId="6" applyNumberFormat="1" applyFont="1" applyAlignment="1">
      <alignment horizontal="left" vertical="center"/>
    </xf>
    <xf numFmtId="180" fontId="30" fillId="0" borderId="0" xfId="6" applyNumberFormat="1" applyFont="1" applyAlignment="1">
      <alignment horizontal="right"/>
    </xf>
    <xf numFmtId="0" fontId="29" fillId="0" borderId="5" xfId="6" applyFont="1" applyBorder="1" applyAlignment="1">
      <alignment vertical="center"/>
    </xf>
    <xf numFmtId="180" fontId="30" fillId="0" borderId="7" xfId="6" applyNumberFormat="1" applyFont="1" applyBorder="1" applyAlignment="1">
      <alignment horizontal="right"/>
    </xf>
    <xf numFmtId="180" fontId="30" fillId="0" borderId="7" xfId="6" applyNumberFormat="1" applyFont="1" applyBorder="1" applyAlignment="1">
      <alignment horizontal="left"/>
    </xf>
    <xf numFmtId="180" fontId="30" fillId="0" borderId="0" xfId="6" applyNumberFormat="1" applyFont="1" applyAlignment="1">
      <alignment horizontal="distributed"/>
    </xf>
    <xf numFmtId="41" fontId="30" fillId="0" borderId="0" xfId="2" applyFont="1" applyBorder="1" applyAlignment="1">
      <alignment horizontal="right"/>
    </xf>
    <xf numFmtId="41" fontId="29" fillId="0" borderId="0" xfId="2" applyFont="1" applyBorder="1" applyAlignment="1">
      <alignment horizontal="right"/>
    </xf>
    <xf numFmtId="0" fontId="29" fillId="0" borderId="8" xfId="6" applyFont="1" applyBorder="1"/>
    <xf numFmtId="0" fontId="29" fillId="0" borderId="9" xfId="6" applyFont="1" applyBorder="1"/>
    <xf numFmtId="180" fontId="30" fillId="0" borderId="9" xfId="6" applyNumberFormat="1" applyFont="1" applyBorder="1"/>
    <xf numFmtId="0" fontId="29" fillId="0" borderId="10" xfId="6" applyFont="1" applyBorder="1"/>
    <xf numFmtId="177" fontId="7" fillId="0" borderId="0" xfId="0" applyNumberFormat="1" applyFont="1" applyAlignment="1">
      <alignment vertical="center" shrinkToFit="1"/>
    </xf>
    <xf numFmtId="186" fontId="14" fillId="0" borderId="0" xfId="0" applyNumberFormat="1" applyFont="1" applyAlignment="1">
      <alignment horizontal="center" vertical="center"/>
    </xf>
    <xf numFmtId="186" fontId="7" fillId="0" borderId="0" xfId="0" applyNumberFormat="1" applyFont="1" applyAlignment="1">
      <alignment horizontal="center" vertical="center"/>
    </xf>
    <xf numFmtId="41" fontId="14" fillId="0" borderId="0" xfId="2" applyFont="1" applyFill="1">
      <alignment vertical="center"/>
    </xf>
    <xf numFmtId="0" fontId="14" fillId="0" borderId="0" xfId="0" applyFont="1" applyAlignment="1">
      <alignment horizontal="left" vertical="center"/>
    </xf>
    <xf numFmtId="0" fontId="4" fillId="0" borderId="0" xfId="13"/>
    <xf numFmtId="0" fontId="33" fillId="0" borderId="0" xfId="13" applyFont="1" applyAlignment="1">
      <alignment vertical="center"/>
    </xf>
    <xf numFmtId="0" fontId="21" fillId="0" borderId="0" xfId="13" applyFont="1" applyAlignment="1">
      <alignment vertical="center"/>
    </xf>
    <xf numFmtId="0" fontId="18" fillId="0" borderId="0" xfId="13" applyFont="1" applyAlignment="1">
      <alignment vertical="center"/>
    </xf>
    <xf numFmtId="0" fontId="18" fillId="0" borderId="0" xfId="0" applyFont="1">
      <alignment vertical="center"/>
    </xf>
    <xf numFmtId="188" fontId="17" fillId="0" borderId="16" xfId="14" applyNumberFormat="1" applyFont="1" applyFill="1" applyBorder="1" applyAlignment="1">
      <alignment horizontal="centerContinuous" vertical="center"/>
    </xf>
    <xf numFmtId="188" fontId="17" fillId="0" borderId="17" xfId="14" applyNumberFormat="1" applyFont="1" applyFill="1" applyBorder="1" applyAlignment="1">
      <alignment horizontal="centerContinuous" vertical="center"/>
    </xf>
    <xf numFmtId="188" fontId="17" fillId="0" borderId="18" xfId="14" applyNumberFormat="1" applyFont="1" applyFill="1" applyBorder="1" applyAlignment="1">
      <alignment horizontal="centerContinuous" vertical="center"/>
    </xf>
    <xf numFmtId="188" fontId="17" fillId="0" borderId="15" xfId="14" applyNumberFormat="1" applyFont="1" applyFill="1" applyBorder="1" applyAlignment="1">
      <alignment horizontal="center" vertical="center"/>
    </xf>
    <xf numFmtId="188" fontId="17" fillId="0" borderId="16" xfId="14" applyNumberFormat="1" applyFont="1" applyFill="1" applyBorder="1" applyAlignment="1">
      <alignment horizontal="center" vertical="center"/>
    </xf>
    <xf numFmtId="188" fontId="17" fillId="0" borderId="18" xfId="14" applyNumberFormat="1" applyFont="1" applyFill="1" applyBorder="1" applyAlignment="1">
      <alignment horizontal="center" vertical="center"/>
    </xf>
    <xf numFmtId="188" fontId="17" fillId="0" borderId="12" xfId="14" applyNumberFormat="1" applyFont="1" applyBorder="1" applyAlignment="1">
      <alignment horizontal="center" vertical="center"/>
    </xf>
    <xf numFmtId="188" fontId="17" fillId="0" borderId="12" xfId="14" applyNumberFormat="1" applyFont="1" applyBorder="1" applyAlignment="1">
      <alignment horizontal="left" vertical="center"/>
    </xf>
    <xf numFmtId="41" fontId="17" fillId="0" borderId="12" xfId="11" applyFont="1" applyBorder="1" applyAlignment="1">
      <alignment horizontal="left" vertical="center"/>
    </xf>
    <xf numFmtId="188" fontId="17" fillId="0" borderId="15" xfId="14" applyNumberFormat="1" applyFont="1" applyBorder="1" applyAlignment="1">
      <alignment horizontal="left" vertical="center"/>
    </xf>
    <xf numFmtId="188" fontId="35" fillId="0" borderId="11" xfId="14" applyNumberFormat="1" applyFont="1" applyFill="1" applyBorder="1" applyAlignment="1">
      <alignment horizontal="left" vertical="center"/>
    </xf>
    <xf numFmtId="10" fontId="35" fillId="0" borderId="4" xfId="15" applyNumberFormat="1" applyFont="1" applyFill="1" applyBorder="1" applyAlignment="1">
      <alignment horizontal="center" vertical="center"/>
    </xf>
    <xf numFmtId="188" fontId="17" fillId="0" borderId="13" xfId="14" applyNumberFormat="1" applyFont="1" applyBorder="1" applyAlignment="1">
      <alignment horizontal="center" vertical="center"/>
    </xf>
    <xf numFmtId="188" fontId="17" fillId="0" borderId="13" xfId="14" applyNumberFormat="1" applyFont="1" applyBorder="1" applyAlignment="1">
      <alignment horizontal="left" vertical="center"/>
    </xf>
    <xf numFmtId="41" fontId="17" fillId="0" borderId="13" xfId="11" applyFont="1" applyBorder="1" applyAlignment="1">
      <alignment horizontal="left" vertical="center"/>
    </xf>
    <xf numFmtId="188" fontId="35" fillId="0" borderId="6" xfId="14" applyNumberFormat="1" applyFont="1" applyFill="1" applyBorder="1" applyAlignment="1">
      <alignment horizontal="left" vertical="center"/>
    </xf>
    <xf numFmtId="10" fontId="35" fillId="0" borderId="5" xfId="15" applyNumberFormat="1" applyFont="1" applyFill="1" applyBorder="1" applyAlignment="1">
      <alignment horizontal="center" vertical="center"/>
    </xf>
    <xf numFmtId="179" fontId="17" fillId="0" borderId="13" xfId="11" applyNumberFormat="1" applyFont="1" applyBorder="1" applyAlignment="1">
      <alignment horizontal="right" vertical="center"/>
    </xf>
    <xf numFmtId="188" fontId="17" fillId="0" borderId="14" xfId="14" applyNumberFormat="1" applyFont="1" applyBorder="1" applyAlignment="1">
      <alignment horizontal="left" vertical="center"/>
    </xf>
    <xf numFmtId="41" fontId="17" fillId="0" borderId="14" xfId="11" applyFont="1" applyBorder="1" applyAlignment="1">
      <alignment horizontal="left" vertical="center"/>
    </xf>
    <xf numFmtId="188" fontId="35" fillId="0" borderId="8" xfId="14" applyNumberFormat="1" applyFont="1" applyFill="1" applyBorder="1" applyAlignment="1">
      <alignment horizontal="left" vertical="center"/>
    </xf>
    <xf numFmtId="10" fontId="35" fillId="0" borderId="10" xfId="15" applyNumberFormat="1" applyFont="1" applyFill="1" applyBorder="1" applyAlignment="1">
      <alignment horizontal="center" vertical="center"/>
    </xf>
    <xf numFmtId="188" fontId="17" fillId="0" borderId="6" xfId="14" quotePrefix="1" applyNumberFormat="1" applyFont="1" applyBorder="1" applyAlignment="1">
      <alignment horizontal="left" vertical="center"/>
    </xf>
    <xf numFmtId="188" fontId="17" fillId="0" borderId="13" xfId="14" quotePrefix="1" applyNumberFormat="1" applyFont="1" applyBorder="1" applyAlignment="1">
      <alignment horizontal="left" vertical="center"/>
    </xf>
    <xf numFmtId="188" fontId="17" fillId="0" borderId="8" xfId="14" applyNumberFormat="1" applyFont="1" applyBorder="1" applyAlignment="1">
      <alignment horizontal="left" vertical="center"/>
    </xf>
    <xf numFmtId="10" fontId="17" fillId="0" borderId="10" xfId="15" applyNumberFormat="1" applyFont="1" applyBorder="1" applyAlignment="1">
      <alignment horizontal="center" vertical="center"/>
    </xf>
    <xf numFmtId="188" fontId="17" fillId="0" borderId="11" xfId="14" applyNumberFormat="1" applyFont="1" applyBorder="1" applyAlignment="1">
      <alignment horizontal="left" vertical="center"/>
    </xf>
    <xf numFmtId="10" fontId="17" fillId="0" borderId="4" xfId="15" applyNumberFormat="1" applyFont="1" applyBorder="1" applyAlignment="1">
      <alignment horizontal="center" vertical="center"/>
    </xf>
    <xf numFmtId="188" fontId="17" fillId="0" borderId="6" xfId="14" applyNumberFormat="1" applyFont="1" applyBorder="1" applyAlignment="1">
      <alignment horizontal="left" vertical="center"/>
    </xf>
    <xf numFmtId="41" fontId="17" fillId="0" borderId="13" xfId="11" applyFont="1" applyBorder="1" applyAlignment="1">
      <alignment horizontal="right" vertical="center"/>
    </xf>
    <xf numFmtId="3" fontId="17" fillId="0" borderId="15" xfId="14" applyNumberFormat="1" applyFont="1" applyBorder="1" applyAlignment="1">
      <alignment horizontal="right" vertical="center"/>
    </xf>
    <xf numFmtId="188" fontId="17" fillId="2" borderId="13" xfId="14" applyNumberFormat="1" applyFont="1" applyFill="1" applyBorder="1" applyAlignment="1">
      <alignment horizontal="center" vertical="center"/>
    </xf>
    <xf numFmtId="188" fontId="20" fillId="2" borderId="13" xfId="14" applyNumberFormat="1" applyFont="1" applyFill="1" applyBorder="1" applyAlignment="1">
      <alignment horizontal="left" vertical="center"/>
    </xf>
    <xf numFmtId="41" fontId="20" fillId="2" borderId="13" xfId="11" applyFont="1" applyFill="1" applyBorder="1" applyAlignment="1">
      <alignment horizontal="right" vertical="center"/>
    </xf>
    <xf numFmtId="188" fontId="20" fillId="2" borderId="15" xfId="14" applyNumberFormat="1" applyFont="1" applyFill="1" applyBorder="1" applyAlignment="1">
      <alignment horizontal="right" vertical="center"/>
    </xf>
    <xf numFmtId="188" fontId="20" fillId="2" borderId="6" xfId="14" quotePrefix="1" applyNumberFormat="1" applyFont="1" applyFill="1" applyBorder="1" applyAlignment="1">
      <alignment horizontal="left" vertical="center"/>
    </xf>
    <xf numFmtId="10" fontId="20" fillId="2" borderId="5" xfId="15" quotePrefix="1" applyNumberFormat="1" applyFont="1" applyFill="1" applyBorder="1" applyAlignment="1">
      <alignment horizontal="center" vertical="center"/>
    </xf>
    <xf numFmtId="188" fontId="20" fillId="2" borderId="13" xfId="14" quotePrefix="1" applyNumberFormat="1" applyFont="1" applyFill="1" applyBorder="1" applyAlignment="1">
      <alignment horizontal="left" vertical="center"/>
    </xf>
    <xf numFmtId="41" fontId="17" fillId="0" borderId="15" xfId="11" applyFont="1" applyBorder="1" applyAlignment="1">
      <alignment horizontal="left" vertical="center"/>
    </xf>
    <xf numFmtId="188" fontId="17" fillId="0" borderId="16" xfId="14" applyNumberFormat="1" applyFont="1" applyBorder="1" applyAlignment="1">
      <alignment horizontal="left" vertical="center"/>
    </xf>
    <xf numFmtId="10" fontId="17" fillId="0" borderId="18" xfId="15" applyNumberFormat="1" applyFont="1" applyBorder="1" applyAlignment="1">
      <alignment horizontal="center" vertical="center"/>
    </xf>
    <xf numFmtId="41" fontId="17" fillId="0" borderId="15" xfId="14" applyNumberFormat="1" applyFont="1" applyBorder="1" applyAlignment="1">
      <alignment horizontal="left" vertical="center"/>
    </xf>
    <xf numFmtId="188" fontId="17" fillId="0" borderId="16" xfId="14" quotePrefix="1" applyNumberFormat="1" applyFont="1" applyBorder="1" applyAlignment="1">
      <alignment horizontal="left" vertical="center"/>
    </xf>
    <xf numFmtId="10" fontId="17" fillId="0" borderId="18" xfId="15" quotePrefix="1" applyNumberFormat="1" applyFont="1" applyBorder="1" applyAlignment="1">
      <alignment horizontal="center" vertical="center"/>
    </xf>
    <xf numFmtId="188" fontId="17" fillId="0" borderId="15" xfId="14" quotePrefix="1" applyNumberFormat="1" applyFont="1" applyBorder="1" applyAlignment="1">
      <alignment horizontal="left" vertical="center"/>
    </xf>
    <xf numFmtId="188" fontId="17" fillId="0" borderId="16" xfId="14" applyNumberFormat="1" applyFont="1" applyFill="1" applyBorder="1" applyAlignment="1">
      <alignment horizontal="left" vertical="center"/>
    </xf>
    <xf numFmtId="10" fontId="17" fillId="0" borderId="18" xfId="15" applyNumberFormat="1" applyFont="1" applyFill="1" applyBorder="1" applyAlignment="1">
      <alignment horizontal="center" vertical="center"/>
    </xf>
    <xf numFmtId="41" fontId="18" fillId="3" borderId="15" xfId="11" applyFont="1" applyFill="1" applyBorder="1" applyAlignment="1">
      <alignment horizontal="left" vertical="center"/>
    </xf>
    <xf numFmtId="188" fontId="18" fillId="3" borderId="15" xfId="14" applyNumberFormat="1" applyFont="1" applyFill="1" applyBorder="1" applyAlignment="1">
      <alignment horizontal="left" vertical="center"/>
    </xf>
    <xf numFmtId="188" fontId="18" fillId="3" borderId="16" xfId="14" applyNumberFormat="1" applyFont="1" applyFill="1" applyBorder="1" applyAlignment="1">
      <alignment horizontal="left" vertical="center"/>
    </xf>
    <xf numFmtId="10" fontId="18" fillId="3" borderId="18" xfId="15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40" fillId="0" borderId="0" xfId="0" applyFont="1" applyAlignment="1">
      <alignment horizontal="center" vertical="center"/>
    </xf>
    <xf numFmtId="9" fontId="40" fillId="0" borderId="0" xfId="0" applyNumberFormat="1" applyFont="1" applyAlignment="1">
      <alignment horizontal="center" vertical="center"/>
    </xf>
    <xf numFmtId="41" fontId="17" fillId="0" borderId="6" xfId="11" applyFont="1" applyBorder="1" applyAlignment="1">
      <alignment horizontal="left" vertical="center"/>
    </xf>
    <xf numFmtId="179" fontId="17" fillId="0" borderId="6" xfId="11" applyNumberFormat="1" applyFont="1" applyBorder="1" applyAlignment="1">
      <alignment horizontal="right" vertical="center"/>
    </xf>
    <xf numFmtId="41" fontId="17" fillId="0" borderId="6" xfId="11" applyFont="1" applyBorder="1" applyAlignment="1">
      <alignment horizontal="right" vertical="center"/>
    </xf>
    <xf numFmtId="41" fontId="20" fillId="2" borderId="6" xfId="11" applyFont="1" applyFill="1" applyBorder="1" applyAlignment="1">
      <alignment horizontal="right" vertical="center"/>
    </xf>
    <xf numFmtId="41" fontId="18" fillId="3" borderId="6" xfId="11" applyFont="1" applyFill="1" applyBorder="1" applyAlignment="1">
      <alignment horizontal="left" vertical="center"/>
    </xf>
    <xf numFmtId="189" fontId="41" fillId="0" borderId="0" xfId="15" applyNumberFormat="1" applyFont="1">
      <alignment vertical="center"/>
    </xf>
    <xf numFmtId="189" fontId="40" fillId="0" borderId="0" xfId="0" applyNumberFormat="1" applyFont="1" applyAlignment="1">
      <alignment horizontal="left" vertical="center"/>
    </xf>
    <xf numFmtId="190" fontId="40" fillId="2" borderId="0" xfId="11" applyNumberFormat="1" applyFont="1" applyFill="1" applyBorder="1" applyAlignment="1">
      <alignment horizontal="left" vertical="center"/>
    </xf>
    <xf numFmtId="191" fontId="42" fillId="0" borderId="20" xfId="4" applyNumberFormat="1" applyFont="1" applyFill="1" applyBorder="1" applyAlignment="1">
      <alignment horizontal="center" vertical="center" shrinkToFit="1"/>
    </xf>
    <xf numFmtId="0" fontId="32" fillId="0" borderId="0" xfId="8" applyFont="1"/>
    <xf numFmtId="0" fontId="32" fillId="0" borderId="0" xfId="0" applyFont="1">
      <alignment vertical="center"/>
    </xf>
    <xf numFmtId="0" fontId="38" fillId="0" borderId="0" xfId="8" applyFont="1"/>
    <xf numFmtId="0" fontId="47" fillId="0" borderId="0" xfId="0" applyFont="1" applyAlignment="1">
      <alignment horizontal="left" vertical="center"/>
    </xf>
    <xf numFmtId="193" fontId="47" fillId="0" borderId="0" xfId="0" applyNumberFormat="1" applyFont="1" applyAlignment="1">
      <alignment horizontal="left" vertical="center"/>
    </xf>
    <xf numFmtId="0" fontId="18" fillId="0" borderId="15" xfId="9" applyFont="1" applyBorder="1" applyAlignment="1">
      <alignment horizontal="center" vertical="center"/>
    </xf>
    <xf numFmtId="41" fontId="13" fillId="0" borderId="15" xfId="0" applyNumberFormat="1" applyFont="1" applyBorder="1">
      <alignment vertical="center"/>
    </xf>
    <xf numFmtId="0" fontId="13" fillId="0" borderId="15" xfId="0" applyFont="1" applyBorder="1">
      <alignment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0" applyNumberFormat="1" applyFont="1" applyBorder="1" applyAlignment="1">
      <alignment horizontal="center" vertical="center"/>
    </xf>
    <xf numFmtId="41" fontId="13" fillId="0" borderId="15" xfId="2" applyFont="1" applyBorder="1" applyAlignment="1">
      <alignment vertical="center"/>
    </xf>
    <xf numFmtId="41" fontId="13" fillId="0" borderId="15" xfId="2" applyFont="1" applyFill="1" applyBorder="1" applyAlignment="1">
      <alignment vertical="center"/>
    </xf>
    <xf numFmtId="41" fontId="13" fillId="0" borderId="15" xfId="2" applyFont="1" applyFill="1" applyBorder="1" applyAlignment="1">
      <alignment vertical="center" shrinkToFit="1"/>
    </xf>
    <xf numFmtId="0" fontId="13" fillId="0" borderId="15" xfId="9" applyFont="1" applyBorder="1" applyAlignment="1">
      <alignment horizontal="center" vertical="center" shrinkToFit="1"/>
    </xf>
    <xf numFmtId="41" fontId="13" fillId="0" borderId="15" xfId="2" applyFont="1" applyFill="1" applyBorder="1" applyAlignment="1">
      <alignment horizontal="center" vertical="center" shrinkToFit="1"/>
    </xf>
    <xf numFmtId="41" fontId="13" fillId="0" borderId="15" xfId="9" applyNumberFormat="1" applyFont="1" applyBorder="1" applyAlignment="1">
      <alignment vertical="center" shrinkToFit="1"/>
    </xf>
    <xf numFmtId="0" fontId="13" fillId="0" borderId="15" xfId="9" applyFont="1" applyBorder="1" applyAlignment="1">
      <alignment vertical="center" shrinkToFit="1"/>
    </xf>
    <xf numFmtId="0" fontId="13" fillId="0" borderId="15" xfId="0" applyFont="1" applyBorder="1" applyAlignment="1">
      <alignment vertical="center" shrinkToFit="1"/>
    </xf>
    <xf numFmtId="41" fontId="13" fillId="0" borderId="15" xfId="2" applyFont="1" applyBorder="1" applyAlignment="1">
      <alignment vertical="center" shrinkToFit="1"/>
    </xf>
    <xf numFmtId="41" fontId="13" fillId="0" borderId="15" xfId="2" applyFont="1" applyFill="1" applyBorder="1" applyAlignment="1" applyProtection="1">
      <alignment vertical="center" shrinkToFit="1"/>
      <protection locked="0"/>
    </xf>
    <xf numFmtId="183" fontId="13" fillId="0" borderId="15" xfId="2" applyNumberFormat="1" applyFont="1" applyBorder="1" applyAlignment="1">
      <alignment vertical="center" shrinkToFit="1"/>
    </xf>
    <xf numFmtId="41" fontId="13" fillId="0" borderId="15" xfId="0" applyNumberFormat="1" applyFont="1" applyBorder="1" applyAlignment="1">
      <alignment vertical="center" shrinkToFit="1"/>
    </xf>
    <xf numFmtId="41" fontId="8" fillId="0" borderId="15" xfId="11" applyFont="1" applyFill="1" applyBorder="1" applyAlignment="1">
      <alignment vertical="center" shrinkToFit="1"/>
    </xf>
    <xf numFmtId="0" fontId="16" fillId="0" borderId="15" xfId="0" applyFont="1" applyBorder="1" applyAlignment="1">
      <alignment horizontal="center" vertical="center" shrinkToFit="1"/>
    </xf>
    <xf numFmtId="182" fontId="13" fillId="0" borderId="15" xfId="2" applyNumberFormat="1" applyFont="1" applyFill="1" applyBorder="1" applyAlignment="1">
      <alignment vertical="center" shrinkToFit="1"/>
    </xf>
    <xf numFmtId="41" fontId="13" fillId="0" borderId="15" xfId="11" applyFont="1" applyFill="1" applyBorder="1" applyAlignment="1">
      <alignment vertical="center" shrinkToFit="1"/>
    </xf>
    <xf numFmtId="182" fontId="13" fillId="0" borderId="15" xfId="0" applyNumberFormat="1" applyFont="1" applyBorder="1" applyAlignment="1">
      <alignment vertical="center" shrinkToFit="1"/>
    </xf>
    <xf numFmtId="41" fontId="16" fillId="0" borderId="15" xfId="2" applyFont="1" applyFill="1" applyBorder="1" applyAlignment="1">
      <alignment horizontal="center" vertical="center"/>
    </xf>
    <xf numFmtId="187" fontId="13" fillId="0" borderId="15" xfId="2" applyNumberFormat="1" applyFont="1" applyFill="1" applyBorder="1" applyAlignment="1">
      <alignment horizontal="center" vertical="center" shrinkToFit="1"/>
    </xf>
    <xf numFmtId="183" fontId="13" fillId="0" borderId="15" xfId="2" applyNumberFormat="1" applyFont="1" applyFill="1" applyBorder="1" applyAlignment="1">
      <alignment vertical="center" shrinkToFit="1"/>
    </xf>
    <xf numFmtId="184" fontId="13" fillId="0" borderId="15" xfId="2" applyNumberFormat="1" applyFont="1" applyFill="1" applyBorder="1" applyAlignment="1">
      <alignment horizontal="center" vertical="center" shrinkToFit="1"/>
    </xf>
    <xf numFmtId="181" fontId="13" fillId="0" borderId="15" xfId="2" applyNumberFormat="1" applyFont="1" applyFill="1" applyBorder="1" applyAlignment="1">
      <alignment horizontal="center" vertical="center" shrinkToFit="1"/>
    </xf>
    <xf numFmtId="187" fontId="13" fillId="0" borderId="15" xfId="2" applyNumberFormat="1" applyFont="1" applyFill="1" applyBorder="1" applyAlignment="1">
      <alignment horizontal="right" vertical="center" shrinkToFit="1"/>
    </xf>
    <xf numFmtId="0" fontId="13" fillId="0" borderId="15" xfId="0" applyFont="1" applyBorder="1" applyAlignment="1">
      <alignment horizontal="center" vertical="center" shrinkToFit="1"/>
    </xf>
    <xf numFmtId="181" fontId="13" fillId="0" borderId="15" xfId="2" applyNumberFormat="1" applyFont="1" applyFill="1" applyBorder="1" applyAlignment="1">
      <alignment vertical="center" shrinkToFit="1"/>
    </xf>
    <xf numFmtId="184" fontId="13" fillId="0" borderId="15" xfId="2" applyNumberFormat="1" applyFont="1" applyBorder="1" applyAlignment="1">
      <alignment horizontal="center" vertical="center" shrinkToFit="1"/>
    </xf>
    <xf numFmtId="185" fontId="13" fillId="0" borderId="15" xfId="0" applyNumberFormat="1" applyFont="1" applyBorder="1" applyAlignment="1">
      <alignment vertical="center" shrinkToFit="1"/>
    </xf>
    <xf numFmtId="185" fontId="13" fillId="0" borderId="15" xfId="2" applyNumberFormat="1" applyFont="1" applyFill="1" applyBorder="1" applyAlignment="1">
      <alignment vertical="center" shrinkToFit="1"/>
    </xf>
    <xf numFmtId="187" fontId="13" fillId="0" borderId="15" xfId="0" applyNumberFormat="1" applyFont="1" applyBorder="1" applyAlignment="1">
      <alignment vertical="center" shrinkToFit="1"/>
    </xf>
    <xf numFmtId="41" fontId="15" fillId="0" borderId="15" xfId="2" applyFont="1" applyFill="1" applyBorder="1" applyAlignment="1">
      <alignment horizontal="center" vertical="center"/>
    </xf>
    <xf numFmtId="41" fontId="15" fillId="0" borderId="15" xfId="2" applyFont="1" applyFill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/>
    </xf>
    <xf numFmtId="41" fontId="28" fillId="0" borderId="15" xfId="2" applyFont="1" applyFill="1" applyBorder="1" applyAlignment="1">
      <alignment horizontal="center" vertical="center"/>
    </xf>
    <xf numFmtId="0" fontId="28" fillId="0" borderId="15" xfId="0" applyFont="1" applyBorder="1" applyAlignment="1">
      <alignment horizontal="left" vertical="center"/>
    </xf>
    <xf numFmtId="176" fontId="28" fillId="0" borderId="15" xfId="0" applyNumberFormat="1" applyFont="1" applyBorder="1" applyAlignment="1">
      <alignment horizontal="center" vertical="center"/>
    </xf>
    <xf numFmtId="177" fontId="28" fillId="0" borderId="15" xfId="0" applyNumberFormat="1" applyFont="1" applyBorder="1" applyAlignment="1">
      <alignment horizontal="left" vertical="center"/>
    </xf>
    <xf numFmtId="177" fontId="28" fillId="0" borderId="15" xfId="0" applyNumberFormat="1" applyFont="1" applyBorder="1" applyAlignment="1">
      <alignment vertical="center" shrinkToFit="1"/>
    </xf>
    <xf numFmtId="41" fontId="13" fillId="0" borderId="15" xfId="11" applyFont="1" applyFill="1" applyBorder="1" applyAlignment="1">
      <alignment horizontal="center" vertical="center" shrinkToFit="1"/>
    </xf>
    <xf numFmtId="41" fontId="13" fillId="0" borderId="15" xfId="11" quotePrefix="1" applyFont="1" applyFill="1" applyBorder="1" applyAlignment="1">
      <alignment horizontal="center" vertical="center" shrinkToFit="1"/>
    </xf>
    <xf numFmtId="41" fontId="13" fillId="0" borderId="15" xfId="11" applyFont="1" applyFill="1" applyBorder="1" applyAlignment="1">
      <alignment horizontal="center" vertical="center"/>
    </xf>
    <xf numFmtId="41" fontId="13" fillId="0" borderId="15" xfId="11" quotePrefix="1" applyFont="1" applyFill="1" applyBorder="1" applyAlignment="1">
      <alignment horizontal="center" vertical="center"/>
    </xf>
    <xf numFmtId="41" fontId="13" fillId="0" borderId="15" xfId="11" applyFont="1" applyFill="1" applyBorder="1" applyAlignment="1">
      <alignment vertical="center"/>
    </xf>
    <xf numFmtId="3" fontId="16" fillId="0" borderId="15" xfId="5" applyNumberFormat="1" applyFont="1" applyBorder="1" applyAlignment="1">
      <alignment horizontal="center" vertical="center"/>
    </xf>
    <xf numFmtId="0" fontId="13" fillId="0" borderId="15" xfId="10" applyFont="1" applyBorder="1" applyAlignment="1">
      <alignment horizontal="center" vertical="center"/>
    </xf>
    <xf numFmtId="41" fontId="13" fillId="0" borderId="15" xfId="11" applyFont="1" applyBorder="1" applyAlignment="1">
      <alignment vertical="center" shrinkToFit="1"/>
    </xf>
    <xf numFmtId="179" fontId="13" fillId="0" borderId="15" xfId="11" applyNumberFormat="1" applyFont="1" applyBorder="1" applyAlignment="1">
      <alignment vertical="center" shrinkToFit="1"/>
    </xf>
    <xf numFmtId="41" fontId="13" fillId="0" borderId="15" xfId="11" applyFont="1" applyBorder="1" applyAlignment="1">
      <alignment horizontal="center" vertical="center" shrinkToFit="1"/>
    </xf>
    <xf numFmtId="41" fontId="13" fillId="0" borderId="15" xfId="11" applyFont="1" applyBorder="1" applyAlignment="1">
      <alignment vertical="center"/>
    </xf>
    <xf numFmtId="41" fontId="13" fillId="0" borderId="15" xfId="11" applyFont="1" applyBorder="1" applyAlignment="1">
      <alignment horizontal="center" vertical="center"/>
    </xf>
    <xf numFmtId="41" fontId="48" fillId="0" borderId="1" xfId="11" applyFont="1" applyFill="1" applyBorder="1" applyAlignment="1">
      <alignment vertical="center" shrinkToFit="1"/>
    </xf>
    <xf numFmtId="41" fontId="13" fillId="0" borderId="15" xfId="11" quotePrefix="1" applyFont="1" applyBorder="1" applyAlignment="1">
      <alignment horizontal="center" vertical="center" shrinkToFit="1"/>
    </xf>
    <xf numFmtId="41" fontId="13" fillId="0" borderId="15" xfId="5" applyNumberFormat="1" applyFont="1" applyBorder="1" applyAlignment="1">
      <alignment vertical="center"/>
    </xf>
    <xf numFmtId="194" fontId="13" fillId="0" borderId="15" xfId="11" applyNumberFormat="1" applyFont="1" applyBorder="1" applyAlignment="1">
      <alignment vertical="center" shrinkToFit="1"/>
    </xf>
    <xf numFmtId="195" fontId="13" fillId="0" borderId="15" xfId="11" applyNumberFormat="1" applyFont="1" applyBorder="1" applyAlignment="1">
      <alignment vertical="center" shrinkToFit="1"/>
    </xf>
    <xf numFmtId="181" fontId="17" fillId="0" borderId="0" xfId="0" applyNumberFormat="1" applyFont="1">
      <alignment vertical="center"/>
    </xf>
    <xf numFmtId="10" fontId="17" fillId="0" borderId="5" xfId="15" quotePrefix="1" applyNumberFormat="1" applyFont="1" applyFill="1" applyBorder="1" applyAlignment="1">
      <alignment horizontal="center" vertical="center"/>
    </xf>
    <xf numFmtId="41" fontId="13" fillId="0" borderId="1" xfId="11" applyFont="1" applyFill="1" applyBorder="1" applyAlignment="1">
      <alignment vertical="center" shrinkToFit="1"/>
    </xf>
    <xf numFmtId="41" fontId="8" fillId="0" borderId="15" xfId="11" applyFont="1" applyFill="1" applyBorder="1" applyAlignment="1">
      <alignment vertical="center"/>
    </xf>
    <xf numFmtId="0" fontId="1" fillId="0" borderId="0" xfId="18">
      <alignment vertical="center"/>
    </xf>
    <xf numFmtId="0" fontId="63" fillId="0" borderId="0" xfId="18" applyFont="1">
      <alignment vertical="center"/>
    </xf>
    <xf numFmtId="0" fontId="64" fillId="0" borderId="0" xfId="18" applyFont="1">
      <alignment vertical="center"/>
    </xf>
    <xf numFmtId="0" fontId="64" fillId="0" borderId="81" xfId="18" applyFont="1" applyBorder="1">
      <alignment vertical="center"/>
    </xf>
    <xf numFmtId="192" fontId="17" fillId="0" borderId="5" xfId="15" quotePrefix="1" applyNumberFormat="1" applyFont="1" applyFill="1" applyBorder="1" applyAlignment="1">
      <alignment horizontal="center" vertical="center"/>
    </xf>
    <xf numFmtId="41" fontId="13" fillId="0" borderId="15" xfId="16" applyFont="1" applyFill="1" applyBorder="1" applyAlignment="1">
      <alignment vertical="center" shrinkToFit="1"/>
    </xf>
    <xf numFmtId="41" fontId="13" fillId="0" borderId="15" xfId="16" quotePrefix="1" applyFont="1" applyFill="1" applyBorder="1" applyAlignment="1">
      <alignment horizontal="center" vertical="center"/>
    </xf>
    <xf numFmtId="41" fontId="73" fillId="0" borderId="15" xfId="11" applyFont="1" applyFill="1" applyBorder="1" applyAlignment="1">
      <alignment vertical="center"/>
    </xf>
    <xf numFmtId="41" fontId="73" fillId="0" borderId="15" xfId="11" applyFont="1" applyFill="1" applyBorder="1" applyAlignment="1">
      <alignment vertical="center" shrinkToFit="1"/>
    </xf>
    <xf numFmtId="0" fontId="65" fillId="0" borderId="0" xfId="0" applyFont="1">
      <alignment vertical="center"/>
    </xf>
    <xf numFmtId="0" fontId="64" fillId="0" borderId="0" xfId="0" applyFont="1">
      <alignment vertical="center"/>
    </xf>
    <xf numFmtId="0" fontId="62" fillId="6" borderId="28" xfId="0" applyFont="1" applyFill="1" applyBorder="1">
      <alignment vertical="center"/>
    </xf>
    <xf numFmtId="0" fontId="62" fillId="6" borderId="27" xfId="0" applyFont="1" applyFill="1" applyBorder="1">
      <alignment vertical="center"/>
    </xf>
    <xf numFmtId="0" fontId="62" fillId="6" borderId="79" xfId="0" applyFont="1" applyFill="1" applyBorder="1">
      <alignment vertical="center"/>
    </xf>
    <xf numFmtId="0" fontId="62" fillId="6" borderId="80" xfId="0" applyFont="1" applyFill="1" applyBorder="1">
      <alignment vertical="center"/>
    </xf>
    <xf numFmtId="0" fontId="62" fillId="6" borderId="25" xfId="0" applyFont="1" applyFill="1" applyBorder="1">
      <alignment vertical="center"/>
    </xf>
    <xf numFmtId="0" fontId="62" fillId="6" borderId="0" xfId="0" applyFont="1" applyFill="1">
      <alignment vertical="center"/>
    </xf>
    <xf numFmtId="0" fontId="62" fillId="6" borderId="65" xfId="0" applyFont="1" applyFill="1" applyBorder="1">
      <alignment vertical="center"/>
    </xf>
    <xf numFmtId="0" fontId="62" fillId="6" borderId="64" xfId="0" applyFont="1" applyFill="1" applyBorder="1">
      <alignment vertical="center"/>
    </xf>
    <xf numFmtId="0" fontId="52" fillId="6" borderId="25" xfId="0" applyFont="1" applyFill="1" applyBorder="1">
      <alignment vertical="center"/>
    </xf>
    <xf numFmtId="0" fontId="52" fillId="6" borderId="0" xfId="0" applyFont="1" applyFill="1">
      <alignment vertical="center"/>
    </xf>
    <xf numFmtId="0" fontId="52" fillId="6" borderId="65" xfId="0" applyFont="1" applyFill="1" applyBorder="1">
      <alignment vertical="center"/>
    </xf>
    <xf numFmtId="0" fontId="52" fillId="6" borderId="64" xfId="0" applyFont="1" applyFill="1" applyBorder="1">
      <alignment vertical="center"/>
    </xf>
    <xf numFmtId="0" fontId="52" fillId="6" borderId="39" xfId="0" applyFont="1" applyFill="1" applyBorder="1">
      <alignment vertical="center"/>
    </xf>
    <xf numFmtId="0" fontId="52" fillId="6" borderId="9" xfId="0" applyFont="1" applyFill="1" applyBorder="1">
      <alignment vertical="center"/>
    </xf>
    <xf numFmtId="0" fontId="52" fillId="6" borderId="66" xfId="0" applyFont="1" applyFill="1" applyBorder="1">
      <alignment vertical="center"/>
    </xf>
    <xf numFmtId="0" fontId="52" fillId="6" borderId="46" xfId="0" applyFont="1" applyFill="1" applyBorder="1">
      <alignment vertical="center"/>
    </xf>
    <xf numFmtId="0" fontId="56" fillId="0" borderId="0" xfId="0" applyFont="1">
      <alignment vertical="center"/>
    </xf>
    <xf numFmtId="0" fontId="56" fillId="0" borderId="9" xfId="0" applyFont="1" applyBorder="1">
      <alignment vertical="center"/>
    </xf>
    <xf numFmtId="0" fontId="52" fillId="0" borderId="25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24" xfId="0" applyFont="1" applyBorder="1" applyAlignment="1">
      <alignment horizontal="left" vertical="center"/>
    </xf>
    <xf numFmtId="0" fontId="52" fillId="0" borderId="25" xfId="0" applyFont="1" applyBorder="1">
      <alignment vertical="center"/>
    </xf>
    <xf numFmtId="0" fontId="52" fillId="0" borderId="0" xfId="0" applyFont="1">
      <alignment vertical="center"/>
    </xf>
    <xf numFmtId="0" fontId="52" fillId="0" borderId="24" xfId="0" applyFont="1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0" fillId="0" borderId="23" xfId="0" applyBorder="1">
      <alignment vertical="center"/>
    </xf>
    <xf numFmtId="0" fontId="0" fillId="0" borderId="22" xfId="0" applyBorder="1">
      <alignment vertical="center"/>
    </xf>
    <xf numFmtId="0" fontId="0" fillId="0" borderId="21" xfId="0" applyBorder="1">
      <alignment vertical="center"/>
    </xf>
    <xf numFmtId="10" fontId="17" fillId="0" borderId="5" xfId="15" applyNumberFormat="1" applyFont="1" applyFill="1" applyBorder="1" applyAlignment="1">
      <alignment horizontal="center" vertical="center"/>
    </xf>
    <xf numFmtId="10" fontId="17" fillId="0" borderId="18" xfId="15" quotePrefix="1" applyNumberFormat="1" applyFont="1" applyFill="1" applyBorder="1" applyAlignment="1">
      <alignment horizontal="center" vertical="center"/>
    </xf>
    <xf numFmtId="41" fontId="7" fillId="0" borderId="15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6" fillId="0" borderId="15" xfId="0" applyFont="1" applyBorder="1" applyAlignment="1">
      <alignment horizontal="center" vertical="center" shrinkToFit="1"/>
    </xf>
    <xf numFmtId="41" fontId="13" fillId="0" borderId="15" xfId="16" applyFont="1" applyFill="1" applyBorder="1" applyAlignment="1">
      <alignment horizontal="center" vertical="center" shrinkToFit="1"/>
    </xf>
    <xf numFmtId="188" fontId="18" fillId="3" borderId="15" xfId="14" applyNumberFormat="1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1" fillId="0" borderId="0" xfId="0" applyFont="1">
      <alignment vertical="center"/>
    </xf>
    <xf numFmtId="0" fontId="4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" xfId="12" applyFont="1" applyBorder="1" applyAlignment="1">
      <alignment horizontal="left" vertical="center"/>
    </xf>
    <xf numFmtId="180" fontId="13" fillId="0" borderId="15" xfId="7" applyNumberFormat="1" applyFont="1" applyBorder="1" applyAlignment="1">
      <alignment horizontal="center" vertical="center"/>
    </xf>
    <xf numFmtId="180" fontId="13" fillId="0" borderId="15" xfId="7" applyNumberFormat="1" applyFont="1" applyBorder="1" applyAlignment="1">
      <alignment vertical="center" shrinkToFit="1"/>
    </xf>
    <xf numFmtId="180" fontId="13" fillId="0" borderId="15" xfId="7" applyNumberFormat="1" applyFont="1" applyBorder="1" applyAlignment="1">
      <alignment vertical="center"/>
    </xf>
    <xf numFmtId="181" fontId="0" fillId="0" borderId="0" xfId="0" applyNumberFormat="1">
      <alignment vertical="center"/>
    </xf>
    <xf numFmtId="180" fontId="73" fillId="0" borderId="15" xfId="7" applyNumberFormat="1" applyFont="1" applyBorder="1" applyAlignment="1">
      <alignment horizontal="center" vertical="center"/>
    </xf>
    <xf numFmtId="180" fontId="73" fillId="0" borderId="15" xfId="7" applyNumberFormat="1" applyFont="1" applyBorder="1" applyAlignment="1">
      <alignment vertical="center" shrinkToFit="1"/>
    </xf>
    <xf numFmtId="180" fontId="73" fillId="0" borderId="15" xfId="7" applyNumberFormat="1" applyFont="1" applyBorder="1" applyAlignment="1">
      <alignment vertical="center"/>
    </xf>
    <xf numFmtId="180" fontId="73" fillId="0" borderId="15" xfId="7" applyNumberFormat="1" applyFont="1" applyBorder="1" applyAlignment="1">
      <alignment horizontal="left" vertical="center"/>
    </xf>
    <xf numFmtId="180" fontId="13" fillId="0" borderId="15" xfId="7" applyNumberFormat="1" applyFont="1" applyBorder="1" applyAlignment="1">
      <alignment horizontal="left" vertical="center"/>
    </xf>
    <xf numFmtId="0" fontId="3" fillId="0" borderId="0" xfId="12">
      <alignment vertical="center"/>
    </xf>
    <xf numFmtId="0" fontId="3" fillId="0" borderId="0" xfId="12" applyAlignment="1">
      <alignment horizontal="center" vertical="center"/>
    </xf>
    <xf numFmtId="41" fontId="0" fillId="0" borderId="0" xfId="2" applyFont="1">
      <alignment vertical="center"/>
    </xf>
    <xf numFmtId="0" fontId="44" fillId="0" borderId="0" xfId="8" applyFont="1" applyAlignment="1">
      <alignment horizontal="center" vertical="center" shrinkToFit="1"/>
    </xf>
    <xf numFmtId="0" fontId="45" fillId="0" borderId="0" xfId="8" applyFont="1" applyAlignment="1">
      <alignment horizontal="center"/>
    </xf>
    <xf numFmtId="0" fontId="43" fillId="0" borderId="0" xfId="8" applyFont="1" applyAlignment="1">
      <alignment horizontal="center" vertical="center"/>
    </xf>
    <xf numFmtId="0" fontId="44" fillId="0" borderId="0" xfId="8" applyFont="1" applyAlignment="1">
      <alignment horizontal="center" vertical="center"/>
    </xf>
    <xf numFmtId="0" fontId="46" fillId="0" borderId="0" xfId="8" applyFont="1" applyAlignment="1">
      <alignment horizontal="left" vertical="center" indent="16" shrinkToFit="1"/>
    </xf>
    <xf numFmtId="0" fontId="23" fillId="0" borderId="0" xfId="6" applyFont="1" applyAlignment="1">
      <alignment horizontal="center" vertical="center"/>
    </xf>
    <xf numFmtId="41" fontId="30" fillId="0" borderId="0" xfId="2" applyFont="1" applyBorder="1" applyAlignment="1">
      <alignment horizontal="right"/>
    </xf>
    <xf numFmtId="0" fontId="24" fillId="0" borderId="11" xfId="6" applyFont="1" applyBorder="1" applyAlignment="1">
      <alignment horizontal="center" vertical="center"/>
    </xf>
    <xf numFmtId="0" fontId="24" fillId="0" borderId="3" xfId="6" applyFont="1" applyBorder="1" applyAlignment="1">
      <alignment horizontal="center" vertical="center"/>
    </xf>
    <xf numFmtId="0" fontId="24" fillId="0" borderId="4" xfId="6" applyFont="1" applyBorder="1" applyAlignment="1">
      <alignment horizontal="center" vertical="center"/>
    </xf>
    <xf numFmtId="0" fontId="24" fillId="0" borderId="6" xfId="6" applyFont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0" borderId="5" xfId="6" applyFont="1" applyBorder="1" applyAlignment="1">
      <alignment horizontal="center" vertical="center"/>
    </xf>
    <xf numFmtId="0" fontId="24" fillId="0" borderId="8" xfId="6" applyFont="1" applyBorder="1" applyAlignment="1">
      <alignment horizontal="center" vertical="center"/>
    </xf>
    <xf numFmtId="0" fontId="24" fillId="0" borderId="9" xfId="6" applyFont="1" applyBorder="1" applyAlignment="1">
      <alignment horizontal="center" vertical="center"/>
    </xf>
    <xf numFmtId="0" fontId="24" fillId="0" borderId="10" xfId="6" applyFont="1" applyBorder="1" applyAlignment="1">
      <alignment horizontal="center" vertical="center"/>
    </xf>
    <xf numFmtId="0" fontId="24" fillId="0" borderId="15" xfId="6" applyFont="1" applyBorder="1" applyAlignment="1">
      <alignment horizontal="center" vertical="center" textRotation="255"/>
    </xf>
    <xf numFmtId="0" fontId="24" fillId="0" borderId="12" xfId="6" applyFont="1" applyBorder="1" applyAlignment="1">
      <alignment horizontal="center" vertical="center" textRotation="255"/>
    </xf>
    <xf numFmtId="0" fontId="4" fillId="0" borderId="15" xfId="6" applyFont="1" applyBorder="1" applyAlignment="1">
      <alignment horizontal="center"/>
    </xf>
    <xf numFmtId="0" fontId="4" fillId="0" borderId="12" xfId="6" applyFont="1" applyBorder="1" applyAlignment="1">
      <alignment horizontal="center"/>
    </xf>
    <xf numFmtId="0" fontId="24" fillId="0" borderId="11" xfId="6" applyFont="1" applyBorder="1" applyAlignment="1">
      <alignment horizontal="center" vertical="center" textRotation="255"/>
    </xf>
    <xf numFmtId="0" fontId="24" fillId="0" borderId="4" xfId="6" applyFont="1" applyBorder="1" applyAlignment="1">
      <alignment horizontal="center" vertical="center" textRotation="255"/>
    </xf>
    <xf numFmtId="0" fontId="24" fillId="0" borderId="6" xfId="6" applyFont="1" applyBorder="1" applyAlignment="1">
      <alignment horizontal="center" vertical="center" textRotation="255"/>
    </xf>
    <xf numFmtId="0" fontId="24" fillId="0" borderId="5" xfId="6" applyFont="1" applyBorder="1" applyAlignment="1">
      <alignment horizontal="center" vertical="center" textRotation="255"/>
    </xf>
    <xf numFmtId="0" fontId="24" fillId="0" borderId="8" xfId="6" applyFont="1" applyBorder="1" applyAlignment="1">
      <alignment horizontal="center" vertical="center" textRotation="255"/>
    </xf>
    <xf numFmtId="0" fontId="24" fillId="0" borderId="10" xfId="6" applyFont="1" applyBorder="1" applyAlignment="1">
      <alignment horizontal="center" vertical="center" textRotation="255"/>
    </xf>
    <xf numFmtId="180" fontId="30" fillId="0" borderId="7" xfId="6" applyNumberFormat="1" applyFont="1" applyBorder="1" applyAlignment="1">
      <alignment horizontal="distributed"/>
    </xf>
    <xf numFmtId="180" fontId="30" fillId="0" borderId="7" xfId="6" applyNumberFormat="1" applyFont="1" applyBorder="1" applyAlignment="1">
      <alignment horizontal="center"/>
    </xf>
    <xf numFmtId="0" fontId="22" fillId="0" borderId="0" xfId="6" applyFont="1" applyAlignment="1">
      <alignment horizontal="center"/>
    </xf>
    <xf numFmtId="0" fontId="22" fillId="0" borderId="9" xfId="6" applyFont="1" applyBorder="1" applyAlignment="1">
      <alignment horizontal="center"/>
    </xf>
    <xf numFmtId="180" fontId="30" fillId="0" borderId="7" xfId="6" applyNumberFormat="1" applyFont="1" applyBorder="1" applyAlignment="1">
      <alignment horizontal="center" vertical="center"/>
    </xf>
    <xf numFmtId="41" fontId="30" fillId="0" borderId="7" xfId="2" applyFont="1" applyBorder="1" applyAlignment="1">
      <alignment horizontal="right" vertical="center"/>
    </xf>
    <xf numFmtId="41" fontId="30" fillId="0" borderId="7" xfId="2" applyFont="1" applyBorder="1" applyAlignment="1">
      <alignment horizontal="right"/>
    </xf>
    <xf numFmtId="0" fontId="25" fillId="0" borderId="11" xfId="6" applyFont="1" applyBorder="1" applyAlignment="1">
      <alignment horizontal="center" vertical="center"/>
    </xf>
    <xf numFmtId="0" fontId="25" fillId="0" borderId="3" xfId="6" applyFont="1" applyBorder="1" applyAlignment="1">
      <alignment horizontal="center" vertical="center"/>
    </xf>
    <xf numFmtId="0" fontId="25" fillId="0" borderId="6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41" fontId="38" fillId="3" borderId="16" xfId="11" applyFont="1" applyFill="1" applyBorder="1" applyAlignment="1">
      <alignment horizontal="left" vertical="center"/>
    </xf>
    <xf numFmtId="41" fontId="38" fillId="3" borderId="17" xfId="11" applyFont="1" applyFill="1" applyBorder="1" applyAlignment="1">
      <alignment horizontal="left" vertical="center"/>
    </xf>
    <xf numFmtId="41" fontId="38" fillId="3" borderId="18" xfId="11" applyFont="1" applyFill="1" applyBorder="1" applyAlignment="1">
      <alignment horizontal="left" vertical="center"/>
    </xf>
    <xf numFmtId="41" fontId="32" fillId="0" borderId="16" xfId="11" applyFont="1" applyBorder="1" applyAlignment="1">
      <alignment horizontal="left" vertical="center"/>
    </xf>
    <xf numFmtId="41" fontId="32" fillId="0" borderId="17" xfId="11" applyFont="1" applyBorder="1" applyAlignment="1">
      <alignment horizontal="left" vertical="center"/>
    </xf>
    <xf numFmtId="41" fontId="32" fillId="0" borderId="18" xfId="11" applyFont="1" applyBorder="1" applyAlignment="1">
      <alignment horizontal="left" vertical="center"/>
    </xf>
    <xf numFmtId="0" fontId="31" fillId="0" borderId="0" xfId="13" applyFont="1" applyAlignment="1">
      <alignment horizontal="center" vertical="center"/>
    </xf>
    <xf numFmtId="0" fontId="21" fillId="0" borderId="9" xfId="13" applyFont="1" applyBorder="1" applyAlignment="1">
      <alignment horizontal="left" vertical="center"/>
    </xf>
    <xf numFmtId="188" fontId="17" fillId="0" borderId="12" xfId="14" applyNumberFormat="1" applyFont="1" applyBorder="1" applyAlignment="1">
      <alignment horizontal="center" vertical="center" wrapText="1"/>
    </xf>
    <xf numFmtId="188" fontId="17" fillId="0" borderId="13" xfId="14" applyNumberFormat="1" applyFont="1" applyBorder="1" applyAlignment="1">
      <alignment horizontal="center" vertical="center"/>
    </xf>
    <xf numFmtId="188" fontId="17" fillId="0" borderId="14" xfId="14" applyNumberFormat="1" applyFont="1" applyBorder="1" applyAlignment="1">
      <alignment horizontal="center" vertical="center"/>
    </xf>
    <xf numFmtId="0" fontId="18" fillId="0" borderId="15" xfId="9" applyFont="1" applyBorder="1" applyAlignment="1">
      <alignment horizontal="center" vertical="center"/>
    </xf>
    <xf numFmtId="41" fontId="18" fillId="0" borderId="15" xfId="2" applyFont="1" applyFill="1" applyBorder="1" applyAlignment="1">
      <alignment horizontal="center" vertical="center"/>
    </xf>
    <xf numFmtId="41" fontId="18" fillId="0" borderId="15" xfId="2" applyFont="1" applyFill="1" applyBorder="1" applyAlignment="1">
      <alignment vertical="center"/>
    </xf>
    <xf numFmtId="0" fontId="18" fillId="0" borderId="15" xfId="9" applyFont="1" applyBorder="1" applyAlignment="1">
      <alignment horizontal="center" vertical="center" shrinkToFit="1"/>
    </xf>
    <xf numFmtId="0" fontId="18" fillId="0" borderId="15" xfId="9" applyFont="1" applyBorder="1" applyAlignment="1">
      <alignment vertical="center"/>
    </xf>
    <xf numFmtId="41" fontId="13" fillId="0" borderId="15" xfId="0" applyNumberFormat="1" applyFont="1" applyBorder="1" applyAlignment="1">
      <alignment horizontal="left" vertical="center"/>
    </xf>
    <xf numFmtId="41" fontId="18" fillId="0" borderId="15" xfId="2" applyFont="1" applyFill="1" applyBorder="1" applyAlignment="1">
      <alignment horizontal="center" vertical="center" shrinkToFit="1"/>
    </xf>
    <xf numFmtId="41" fontId="18" fillId="0" borderId="15" xfId="2" applyFont="1" applyFill="1" applyBorder="1" applyAlignment="1">
      <alignment vertical="center" shrinkToFit="1"/>
    </xf>
    <xf numFmtId="0" fontId="16" fillId="0" borderId="15" xfId="0" applyFont="1" applyBorder="1" applyAlignment="1">
      <alignment horizontal="center" vertical="center" shrinkToFit="1"/>
    </xf>
    <xf numFmtId="41" fontId="13" fillId="0" borderId="15" xfId="2" applyFont="1" applyFill="1" applyBorder="1" applyAlignment="1">
      <alignment horizontal="left" vertical="center" shrinkToFit="1"/>
    </xf>
    <xf numFmtId="0" fontId="16" fillId="0" borderId="15" xfId="0" applyFont="1" applyBorder="1" applyAlignment="1">
      <alignment horizontal="center" vertical="center"/>
    </xf>
    <xf numFmtId="41" fontId="16" fillId="0" borderId="15" xfId="2" applyFont="1" applyFill="1" applyBorder="1" applyAlignment="1">
      <alignment horizontal="center" vertical="center" shrinkToFit="1"/>
    </xf>
    <xf numFmtId="41" fontId="16" fillId="0" borderId="15" xfId="2" applyFont="1" applyFill="1" applyBorder="1" applyAlignment="1">
      <alignment vertical="center" shrinkToFit="1"/>
    </xf>
    <xf numFmtId="41" fontId="16" fillId="0" borderId="15" xfId="2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2" applyNumberFormat="1" applyFont="1" applyFill="1" applyBorder="1" applyAlignment="1">
      <alignment horizontal="center" vertical="center" wrapText="1"/>
    </xf>
    <xf numFmtId="0" fontId="13" fillId="0" borderId="15" xfId="2" applyNumberFormat="1" applyFont="1" applyFill="1" applyBorder="1" applyAlignment="1">
      <alignment horizontal="center" vertical="center"/>
    </xf>
    <xf numFmtId="184" fontId="16" fillId="0" borderId="15" xfId="0" applyNumberFormat="1" applyFont="1" applyBorder="1" applyAlignment="1">
      <alignment horizontal="center" vertical="center" wrapText="1"/>
    </xf>
    <xf numFmtId="184" fontId="13" fillId="0" borderId="15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15" xfId="0" applyFont="1" applyBorder="1">
      <alignment vertical="center"/>
    </xf>
    <xf numFmtId="41" fontId="7" fillId="0" borderId="0" xfId="2" quotePrefix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7" fillId="0" borderId="7" xfId="2" quotePrefix="1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9" fontId="15" fillId="0" borderId="15" xfId="1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13" fillId="0" borderId="15" xfId="11" applyFont="1" applyBorder="1" applyAlignment="1">
      <alignment horizontal="left" vertical="center" shrinkToFit="1"/>
    </xf>
    <xf numFmtId="41" fontId="16" fillId="0" borderId="15" xfId="5" applyNumberFormat="1" applyFont="1" applyBorder="1" applyAlignment="1">
      <alignment horizontal="center" vertical="center"/>
    </xf>
    <xf numFmtId="178" fontId="16" fillId="0" borderId="15" xfId="5" applyNumberFormat="1" applyFont="1" applyBorder="1" applyAlignment="1">
      <alignment horizontal="center" vertical="center" textRotation="255"/>
    </xf>
    <xf numFmtId="178" fontId="16" fillId="0" borderId="15" xfId="5" applyNumberFormat="1" applyFont="1" applyBorder="1" applyAlignment="1">
      <alignment horizontal="center" vertical="center"/>
    </xf>
    <xf numFmtId="3" fontId="16" fillId="0" borderId="15" xfId="5" applyNumberFormat="1" applyFont="1" applyBorder="1" applyAlignment="1">
      <alignment horizontal="center" vertical="center"/>
    </xf>
    <xf numFmtId="0" fontId="53" fillId="0" borderId="0" xfId="18" applyFont="1" applyAlignment="1">
      <alignment horizontal="center" vertical="center"/>
    </xf>
    <xf numFmtId="0" fontId="0" fillId="0" borderId="35" xfId="0" applyBorder="1" applyAlignment="1">
      <alignment horizontal="left" vertical="distributed" shrinkToFit="1"/>
    </xf>
    <xf numFmtId="0" fontId="0" fillId="0" borderId="34" xfId="0" applyBorder="1" applyAlignment="1">
      <alignment horizontal="left" vertical="distributed" shrinkToFit="1"/>
    </xf>
    <xf numFmtId="0" fontId="0" fillId="0" borderId="33" xfId="0" applyBorder="1" applyAlignment="1">
      <alignment horizontal="left" vertical="distributed" shrinkToFit="1"/>
    </xf>
    <xf numFmtId="0" fontId="0" fillId="0" borderId="23" xfId="0" applyBorder="1" applyAlignment="1">
      <alignment horizontal="left" vertical="distributed" shrinkToFit="1"/>
    </xf>
    <xf numFmtId="0" fontId="0" fillId="0" borderId="22" xfId="0" applyBorder="1" applyAlignment="1">
      <alignment horizontal="left" vertical="distributed" shrinkToFit="1"/>
    </xf>
    <xf numFmtId="0" fontId="0" fillId="0" borderId="21" xfId="0" applyBorder="1" applyAlignment="1">
      <alignment horizontal="left" vertical="distributed" shrinkToFit="1"/>
    </xf>
    <xf numFmtId="197" fontId="0" fillId="0" borderId="67" xfId="0" applyNumberFormat="1" applyBorder="1" applyAlignment="1">
      <alignment horizontal="center" vertical="center"/>
    </xf>
    <xf numFmtId="197" fontId="0" fillId="0" borderId="3" xfId="0" applyNumberFormat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6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197" fontId="0" fillId="0" borderId="5" xfId="0" applyNumberFormat="1" applyBorder="1" applyAlignment="1">
      <alignment horizontal="center" vertical="center"/>
    </xf>
    <xf numFmtId="197" fontId="0" fillId="0" borderId="46" xfId="0" applyNumberFormat="1" applyBorder="1" applyAlignment="1">
      <alignment horizontal="center" vertical="center"/>
    </xf>
    <xf numFmtId="197" fontId="0" fillId="0" borderId="9" xfId="0" applyNumberFormat="1" applyBorder="1" applyAlignment="1">
      <alignment horizontal="center" vertical="center"/>
    </xf>
    <xf numFmtId="197" fontId="0" fillId="0" borderId="10" xfId="0" applyNumberFormat="1" applyBorder="1" applyAlignment="1">
      <alignment horizontal="center" vertical="center"/>
    </xf>
    <xf numFmtId="197" fontId="0" fillId="0" borderId="68" xfId="0" applyNumberFormat="1" applyBorder="1" applyAlignment="1">
      <alignment horizontal="center" vertical="center"/>
    </xf>
    <xf numFmtId="197" fontId="0" fillId="0" borderId="65" xfId="0" applyNumberFormat="1" applyBorder="1" applyAlignment="1">
      <alignment horizontal="center" vertical="center"/>
    </xf>
    <xf numFmtId="197" fontId="0" fillId="0" borderId="66" xfId="0" applyNumberFormat="1" applyBorder="1" applyAlignment="1">
      <alignment horizontal="center" vertical="center"/>
    </xf>
    <xf numFmtId="197" fontId="0" fillId="0" borderId="29" xfId="0" applyNumberFormat="1" applyBorder="1" applyAlignment="1">
      <alignment horizontal="center" vertical="center"/>
    </xf>
    <xf numFmtId="197" fontId="0" fillId="0" borderId="24" xfId="0" applyNumberFormat="1" applyBorder="1" applyAlignment="1">
      <alignment horizontal="center" vertical="center"/>
    </xf>
    <xf numFmtId="197" fontId="0" fillId="0" borderId="38" xfId="0" applyNumberFormat="1" applyBorder="1" applyAlignment="1">
      <alignment horizontal="center" vertical="center"/>
    </xf>
    <xf numFmtId="197" fontId="0" fillId="0" borderId="61" xfId="0" applyNumberFormat="1" applyBorder="1" applyAlignment="1">
      <alignment horizontal="center" vertical="center"/>
    </xf>
    <xf numFmtId="197" fontId="0" fillId="0" borderId="22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8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2" fontId="0" fillId="7" borderId="15" xfId="0" applyNumberFormat="1" applyFill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197" fontId="0" fillId="7" borderId="67" xfId="0" applyNumberFormat="1" applyFill="1" applyBorder="1" applyAlignment="1">
      <alignment horizontal="center" vertical="center"/>
    </xf>
    <xf numFmtId="197" fontId="0" fillId="7" borderId="3" xfId="0" applyNumberFormat="1" applyFill="1" applyBorder="1" applyAlignment="1">
      <alignment horizontal="center" vertical="center"/>
    </xf>
    <xf numFmtId="197" fontId="0" fillId="7" borderId="4" xfId="0" applyNumberFormat="1" applyFill="1" applyBorder="1" applyAlignment="1">
      <alignment horizontal="center" vertical="center"/>
    </xf>
    <xf numFmtId="197" fontId="0" fillId="7" borderId="46" xfId="0" applyNumberFormat="1" applyFill="1" applyBorder="1" applyAlignment="1">
      <alignment horizontal="center" vertical="center"/>
    </xf>
    <xf numFmtId="197" fontId="0" fillId="7" borderId="9" xfId="0" applyNumberFormat="1" applyFill="1" applyBorder="1" applyAlignment="1">
      <alignment horizontal="center" vertical="center"/>
    </xf>
    <xf numFmtId="197" fontId="0" fillId="7" borderId="10" xfId="0" applyNumberFormat="1" applyFill="1" applyBorder="1" applyAlignment="1">
      <alignment horizontal="center" vertical="center"/>
    </xf>
    <xf numFmtId="0" fontId="70" fillId="0" borderId="0" xfId="0" applyFont="1" applyAlignment="1">
      <alignment horizontal="left" shrinkToFit="1"/>
    </xf>
    <xf numFmtId="0" fontId="66" fillId="0" borderId="22" xfId="0" applyFont="1" applyBorder="1" applyAlignment="1">
      <alignment horizontal="center" vertical="center"/>
    </xf>
    <xf numFmtId="0" fontId="55" fillId="6" borderId="80" xfId="0" applyFont="1" applyFill="1" applyBorder="1" applyAlignment="1">
      <alignment horizontal="center" vertical="center"/>
    </xf>
    <xf numFmtId="0" fontId="55" fillId="6" borderId="27" xfId="0" applyFont="1" applyFill="1" applyBorder="1" applyAlignment="1">
      <alignment horizontal="center" vertical="center"/>
    </xf>
    <xf numFmtId="0" fontId="55" fillId="6" borderId="79" xfId="0" applyFont="1" applyFill="1" applyBorder="1" applyAlignment="1">
      <alignment horizontal="center" vertical="center"/>
    </xf>
    <xf numFmtId="0" fontId="55" fillId="6" borderId="64" xfId="0" applyFont="1" applyFill="1" applyBorder="1" applyAlignment="1">
      <alignment horizontal="center" vertical="center"/>
    </xf>
    <xf numFmtId="0" fontId="55" fillId="6" borderId="0" xfId="0" applyFont="1" applyFill="1" applyAlignment="1">
      <alignment horizontal="center" vertical="center"/>
    </xf>
    <xf numFmtId="0" fontId="55" fillId="6" borderId="65" xfId="0" applyFont="1" applyFill="1" applyBorder="1" applyAlignment="1">
      <alignment horizontal="center" vertical="center"/>
    </xf>
    <xf numFmtId="0" fontId="55" fillId="6" borderId="26" xfId="0" applyFont="1" applyFill="1" applyBorder="1" applyAlignment="1">
      <alignment horizontal="center" vertical="center"/>
    </xf>
    <xf numFmtId="0" fontId="55" fillId="6" borderId="24" xfId="0" applyFont="1" applyFill="1" applyBorder="1" applyAlignment="1">
      <alignment horizontal="center" vertical="center"/>
    </xf>
    <xf numFmtId="0" fontId="61" fillId="6" borderId="78" xfId="0" applyFont="1" applyFill="1" applyBorder="1" applyAlignment="1">
      <alignment horizontal="center" vertical="center"/>
    </xf>
    <xf numFmtId="0" fontId="61" fillId="6" borderId="72" xfId="0" applyFont="1" applyFill="1" applyBorder="1" applyAlignment="1">
      <alignment horizontal="center" vertical="center"/>
    </xf>
    <xf numFmtId="197" fontId="0" fillId="0" borderId="62" xfId="0" applyNumberFormat="1" applyBorder="1" applyAlignment="1">
      <alignment horizontal="center" vertical="center"/>
    </xf>
    <xf numFmtId="197" fontId="0" fillId="0" borderId="63" xfId="0" applyNumberFormat="1" applyBorder="1" applyAlignment="1">
      <alignment horizontal="center" vertical="center"/>
    </xf>
    <xf numFmtId="0" fontId="0" fillId="4" borderId="68" xfId="0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 vertical="center" wrapText="1"/>
    </xf>
    <xf numFmtId="0" fontId="0" fillId="4" borderId="66" xfId="0" applyFill="1" applyBorder="1" applyAlignment="1">
      <alignment horizontal="center" vertical="center" wrapText="1"/>
    </xf>
    <xf numFmtId="197" fontId="0" fillId="0" borderId="11" xfId="0" applyNumberFormat="1" applyBorder="1" applyAlignment="1">
      <alignment horizontal="center" vertical="center"/>
    </xf>
    <xf numFmtId="197" fontId="0" fillId="0" borderId="8" xfId="0" applyNumberFormat="1" applyBorder="1" applyAlignment="1">
      <alignment horizontal="center" vertical="center"/>
    </xf>
    <xf numFmtId="0" fontId="58" fillId="4" borderId="30" xfId="0" applyFont="1" applyFill="1" applyBorder="1" applyAlignment="1">
      <alignment horizontal="center" vertical="center" wrapText="1"/>
    </xf>
    <xf numFmtId="0" fontId="52" fillId="4" borderId="3" xfId="0" applyFont="1" applyFill="1" applyBorder="1" applyAlignment="1">
      <alignment horizontal="center" vertical="center" wrapText="1"/>
    </xf>
    <xf numFmtId="0" fontId="52" fillId="4" borderId="4" xfId="0" applyFont="1" applyFill="1" applyBorder="1" applyAlignment="1">
      <alignment horizontal="center" vertical="center" wrapText="1"/>
    </xf>
    <xf numFmtId="0" fontId="52" fillId="4" borderId="25" xfId="0" applyFont="1" applyFill="1" applyBorder="1" applyAlignment="1">
      <alignment horizontal="center" vertical="center" wrapText="1"/>
    </xf>
    <xf numFmtId="0" fontId="52" fillId="4" borderId="0" xfId="0" applyFont="1" applyFill="1" applyAlignment="1">
      <alignment horizontal="center" vertical="center" wrapText="1"/>
    </xf>
    <xf numFmtId="0" fontId="52" fillId="4" borderId="5" xfId="0" applyFont="1" applyFill="1" applyBorder="1" applyAlignment="1">
      <alignment horizontal="center" vertical="center" wrapText="1"/>
    </xf>
    <xf numFmtId="0" fontId="52" fillId="4" borderId="39" xfId="0" applyFont="1" applyFill="1" applyBorder="1" applyAlignment="1">
      <alignment horizontal="center" vertical="center" wrapText="1"/>
    </xf>
    <xf numFmtId="0" fontId="52" fillId="4" borderId="9" xfId="0" applyFont="1" applyFill="1" applyBorder="1" applyAlignment="1">
      <alignment horizontal="center" vertical="center" wrapText="1"/>
    </xf>
    <xf numFmtId="0" fontId="52" fillId="4" borderId="10" xfId="0" applyFont="1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52" fillId="6" borderId="25" xfId="0" applyFont="1" applyFill="1" applyBorder="1" applyAlignment="1">
      <alignment horizontal="center" vertical="center"/>
    </xf>
    <xf numFmtId="0" fontId="52" fillId="6" borderId="0" xfId="0" applyFont="1" applyFill="1" applyAlignment="1">
      <alignment horizontal="center" vertical="center"/>
    </xf>
    <xf numFmtId="0" fontId="52" fillId="6" borderId="65" xfId="0" applyFont="1" applyFill="1" applyBorder="1" applyAlignment="1">
      <alignment horizontal="center" vertical="center"/>
    </xf>
    <xf numFmtId="0" fontId="55" fillId="6" borderId="78" xfId="0" applyFont="1" applyFill="1" applyBorder="1" applyAlignment="1">
      <alignment horizontal="center" vertical="center" shrinkToFit="1"/>
    </xf>
    <xf numFmtId="0" fontId="55" fillId="6" borderId="77" xfId="0" applyFont="1" applyFill="1" applyBorder="1" applyAlignment="1">
      <alignment horizontal="center" vertical="center" shrinkToFit="1"/>
    </xf>
    <xf numFmtId="0" fontId="55" fillId="6" borderId="72" xfId="0" applyFont="1" applyFill="1" applyBorder="1" applyAlignment="1">
      <alignment horizontal="center" vertical="center" shrinkToFit="1"/>
    </xf>
    <xf numFmtId="0" fontId="55" fillId="6" borderId="71" xfId="0" applyFont="1" applyFill="1" applyBorder="1" applyAlignment="1">
      <alignment horizontal="center" vertical="center" shrinkToFit="1"/>
    </xf>
    <xf numFmtId="0" fontId="55" fillId="6" borderId="28" xfId="0" applyFont="1" applyFill="1" applyBorder="1" applyAlignment="1">
      <alignment horizontal="center" vertical="center"/>
    </xf>
    <xf numFmtId="0" fontId="55" fillId="6" borderId="25" xfId="0" applyFont="1" applyFill="1" applyBorder="1" applyAlignment="1">
      <alignment horizontal="center" vertical="center"/>
    </xf>
    <xf numFmtId="0" fontId="52" fillId="6" borderId="73" xfId="0" applyFont="1" applyFill="1" applyBorder="1" applyAlignment="1">
      <alignment horizontal="center" vertical="center"/>
    </xf>
    <xf numFmtId="0" fontId="52" fillId="6" borderId="12" xfId="0" applyFont="1" applyFill="1" applyBorder="1" applyAlignment="1">
      <alignment horizontal="center" vertical="center"/>
    </xf>
    <xf numFmtId="0" fontId="52" fillId="6" borderId="70" xfId="0" applyFont="1" applyFill="1" applyBorder="1" applyAlignment="1">
      <alignment horizontal="center" vertical="center"/>
    </xf>
    <xf numFmtId="0" fontId="52" fillId="6" borderId="13" xfId="0" applyFont="1" applyFill="1" applyBorder="1" applyAlignment="1">
      <alignment horizontal="center" vertical="center"/>
    </xf>
    <xf numFmtId="0" fontId="52" fillId="6" borderId="60" xfId="0" applyFont="1" applyFill="1" applyBorder="1" applyAlignment="1">
      <alignment horizontal="center" vertical="center"/>
    </xf>
    <xf numFmtId="0" fontId="52" fillId="6" borderId="14" xfId="0" applyFont="1" applyFill="1" applyBorder="1" applyAlignment="1">
      <alignment horizontal="center" vertical="center"/>
    </xf>
    <xf numFmtId="0" fontId="52" fillId="6" borderId="11" xfId="0" applyFont="1" applyFill="1" applyBorder="1" applyAlignment="1">
      <alignment horizontal="center" vertical="center"/>
    </xf>
    <xf numFmtId="0" fontId="52" fillId="6" borderId="3" xfId="0" applyFont="1" applyFill="1" applyBorder="1" applyAlignment="1">
      <alignment horizontal="center" vertical="center"/>
    </xf>
    <xf numFmtId="0" fontId="52" fillId="6" borderId="29" xfId="0" applyFont="1" applyFill="1" applyBorder="1" applyAlignment="1">
      <alignment horizontal="center" vertical="center"/>
    </xf>
    <xf numFmtId="0" fontId="52" fillId="6" borderId="6" xfId="0" applyFont="1" applyFill="1" applyBorder="1" applyAlignment="1">
      <alignment horizontal="center" vertical="center"/>
    </xf>
    <xf numFmtId="0" fontId="52" fillId="6" borderId="24" xfId="0" applyFont="1" applyFill="1" applyBorder="1" applyAlignment="1">
      <alignment horizontal="center" vertical="center"/>
    </xf>
    <xf numFmtId="0" fontId="52" fillId="6" borderId="8" xfId="0" applyFont="1" applyFill="1" applyBorder="1" applyAlignment="1">
      <alignment horizontal="center" vertical="center"/>
    </xf>
    <xf numFmtId="0" fontId="52" fillId="6" borderId="9" xfId="0" applyFont="1" applyFill="1" applyBorder="1" applyAlignment="1">
      <alignment horizontal="center" vertical="center"/>
    </xf>
    <xf numFmtId="0" fontId="52" fillId="6" borderId="38" xfId="0" applyFont="1" applyFill="1" applyBorder="1" applyAlignment="1">
      <alignment horizontal="center" vertical="center"/>
    </xf>
    <xf numFmtId="0" fontId="52" fillId="6" borderId="30" xfId="0" applyFont="1" applyFill="1" applyBorder="1" applyAlignment="1">
      <alignment horizontal="center" vertical="center"/>
    </xf>
    <xf numFmtId="0" fontId="52" fillId="6" borderId="4" xfId="0" applyFont="1" applyFill="1" applyBorder="1" applyAlignment="1">
      <alignment horizontal="center" vertical="center"/>
    </xf>
    <xf numFmtId="0" fontId="52" fillId="6" borderId="5" xfId="0" applyFont="1" applyFill="1" applyBorder="1" applyAlignment="1">
      <alignment horizontal="center" vertical="center"/>
    </xf>
    <xf numFmtId="0" fontId="52" fillId="6" borderId="39" xfId="0" applyFont="1" applyFill="1" applyBorder="1" applyAlignment="1">
      <alignment horizontal="center" vertical="center"/>
    </xf>
    <xf numFmtId="0" fontId="52" fillId="6" borderId="10" xfId="0" applyFont="1" applyFill="1" applyBorder="1" applyAlignment="1">
      <alignment horizontal="center" vertical="center"/>
    </xf>
    <xf numFmtId="0" fontId="52" fillId="6" borderId="64" xfId="0" applyFont="1" applyFill="1" applyBorder="1" applyAlignment="1">
      <alignment horizontal="center" vertical="center"/>
    </xf>
    <xf numFmtId="0" fontId="0" fillId="6" borderId="6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8" xfId="0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52" fillId="6" borderId="67" xfId="0" applyFont="1" applyFill="1" applyBorder="1" applyAlignment="1">
      <alignment horizontal="center" vertical="center" wrapText="1"/>
    </xf>
    <xf numFmtId="0" fontId="52" fillId="6" borderId="3" xfId="0" applyFont="1" applyFill="1" applyBorder="1" applyAlignment="1">
      <alignment horizontal="center" vertical="center" wrapText="1"/>
    </xf>
    <xf numFmtId="0" fontId="52" fillId="6" borderId="4" xfId="0" applyFont="1" applyFill="1" applyBorder="1" applyAlignment="1">
      <alignment horizontal="center" vertical="center" wrapText="1"/>
    </xf>
    <xf numFmtId="0" fontId="52" fillId="6" borderId="64" xfId="0" applyFont="1" applyFill="1" applyBorder="1" applyAlignment="1">
      <alignment horizontal="center" vertical="center" wrapText="1"/>
    </xf>
    <xf numFmtId="0" fontId="52" fillId="6" borderId="0" xfId="0" applyFont="1" applyFill="1" applyAlignment="1">
      <alignment horizontal="center" vertical="center" wrapText="1"/>
    </xf>
    <xf numFmtId="0" fontId="52" fillId="6" borderId="5" xfId="0" applyFont="1" applyFill="1" applyBorder="1" applyAlignment="1">
      <alignment horizontal="center" vertical="center" wrapText="1"/>
    </xf>
    <xf numFmtId="0" fontId="52" fillId="6" borderId="46" xfId="0" applyFont="1" applyFill="1" applyBorder="1" applyAlignment="1">
      <alignment horizontal="center" vertical="center" wrapText="1"/>
    </xf>
    <xf numFmtId="0" fontId="52" fillId="6" borderId="9" xfId="0" applyFont="1" applyFill="1" applyBorder="1" applyAlignment="1">
      <alignment horizontal="center" vertical="center" wrapText="1"/>
    </xf>
    <xf numFmtId="0" fontId="52" fillId="6" borderId="10" xfId="0" applyFont="1" applyFill="1" applyBorder="1" applyAlignment="1">
      <alignment horizontal="center" vertical="center" wrapText="1"/>
    </xf>
    <xf numFmtId="0" fontId="52" fillId="6" borderId="68" xfId="0" applyFont="1" applyFill="1" applyBorder="1" applyAlignment="1">
      <alignment horizontal="center" vertical="center" wrapText="1"/>
    </xf>
    <xf numFmtId="0" fontId="52" fillId="6" borderId="65" xfId="0" applyFont="1" applyFill="1" applyBorder="1" applyAlignment="1">
      <alignment horizontal="center" vertical="center" wrapText="1"/>
    </xf>
    <xf numFmtId="0" fontId="52" fillId="6" borderId="66" xfId="0" applyFont="1" applyFill="1" applyBorder="1" applyAlignment="1">
      <alignment horizontal="center" vertical="center" wrapText="1"/>
    </xf>
    <xf numFmtId="0" fontId="52" fillId="6" borderId="76" xfId="0" applyFont="1" applyFill="1" applyBorder="1" applyAlignment="1">
      <alignment horizontal="center" vertical="center" wrapText="1"/>
    </xf>
    <xf numFmtId="0" fontId="52" fillId="6" borderId="75" xfId="0" applyFont="1" applyFill="1" applyBorder="1" applyAlignment="1">
      <alignment horizontal="center" vertical="center" wrapText="1"/>
    </xf>
    <xf numFmtId="0" fontId="52" fillId="6" borderId="72" xfId="0" applyFont="1" applyFill="1" applyBorder="1" applyAlignment="1">
      <alignment horizontal="center" vertical="center" wrapText="1"/>
    </xf>
    <xf numFmtId="0" fontId="52" fillId="6" borderId="71" xfId="0" applyFont="1" applyFill="1" applyBorder="1" applyAlignment="1">
      <alignment horizontal="center" vertical="center" wrapText="1"/>
    </xf>
    <xf numFmtId="0" fontId="52" fillId="6" borderId="47" xfId="0" applyFont="1" applyFill="1" applyBorder="1" applyAlignment="1">
      <alignment horizontal="center" vertical="center" wrapText="1"/>
    </xf>
    <xf numFmtId="0" fontId="52" fillId="6" borderId="69" xfId="0" applyFont="1" applyFill="1" applyBorder="1" applyAlignment="1">
      <alignment horizontal="center" vertical="center" wrapText="1"/>
    </xf>
    <xf numFmtId="0" fontId="52" fillId="6" borderId="74" xfId="0" applyFont="1" applyFill="1" applyBorder="1" applyAlignment="1">
      <alignment horizontal="center" vertical="center"/>
    </xf>
    <xf numFmtId="0" fontId="52" fillId="6" borderId="72" xfId="0" applyFont="1" applyFill="1" applyBorder="1" applyAlignment="1">
      <alignment horizontal="center" vertical="center"/>
    </xf>
    <xf numFmtId="0" fontId="0" fillId="6" borderId="76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197" fontId="0" fillId="7" borderId="68" xfId="0" applyNumberFormat="1" applyFill="1" applyBorder="1" applyAlignment="1">
      <alignment horizontal="center" vertical="center"/>
    </xf>
    <xf numFmtId="197" fontId="0" fillId="7" borderId="0" xfId="0" applyNumberFormat="1" applyFill="1" applyAlignment="1">
      <alignment horizontal="center" vertical="center"/>
    </xf>
    <xf numFmtId="197" fontId="0" fillId="7" borderId="65" xfId="0" applyNumberFormat="1" applyFill="1" applyBorder="1" applyAlignment="1">
      <alignment horizontal="center" vertical="center"/>
    </xf>
    <xf numFmtId="197" fontId="0" fillId="7" borderId="66" xfId="0" applyNumberFormat="1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8" fillId="0" borderId="30" xfId="0" applyFont="1" applyBorder="1" applyAlignment="1">
      <alignment horizontal="center" vertical="center"/>
    </xf>
    <xf numFmtId="0" fontId="58" fillId="0" borderId="3" xfId="0" applyFont="1" applyBorder="1" applyAlignment="1">
      <alignment horizontal="center" vertical="center"/>
    </xf>
    <xf numFmtId="0" fontId="58" fillId="0" borderId="4" xfId="0" applyFont="1" applyBorder="1" applyAlignment="1">
      <alignment horizontal="center" vertical="center"/>
    </xf>
    <xf numFmtId="0" fontId="58" fillId="0" borderId="25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8" fillId="0" borderId="5" xfId="0" applyFont="1" applyBorder="1" applyAlignment="1">
      <alignment horizontal="center" vertical="center"/>
    </xf>
    <xf numFmtId="0" fontId="58" fillId="0" borderId="39" xfId="0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0" fontId="58" fillId="0" borderId="10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 shrinkToFit="1"/>
    </xf>
    <xf numFmtId="0" fontId="0" fillId="4" borderId="5" xfId="0" applyFill="1" applyBorder="1" applyAlignment="1">
      <alignment horizontal="center" vertical="center" shrinkToFit="1"/>
    </xf>
    <xf numFmtId="0" fontId="0" fillId="4" borderId="9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wrapText="1"/>
    </xf>
    <xf numFmtId="0" fontId="0" fillId="0" borderId="30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9" xfId="0" applyBorder="1" applyAlignment="1">
      <alignment horizontal="left" vertical="center" shrinkToFit="1"/>
    </xf>
    <xf numFmtId="0" fontId="0" fillId="0" borderId="58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57" xfId="0" applyBorder="1" applyAlignment="1">
      <alignment horizontal="left" vertical="center" shrinkToFit="1"/>
    </xf>
    <xf numFmtId="0" fontId="56" fillId="0" borderId="30" xfId="0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0" fontId="56" fillId="0" borderId="29" xfId="0" applyFont="1" applyBorder="1" applyAlignment="1">
      <alignment horizontal="left" vertical="center"/>
    </xf>
    <xf numFmtId="0" fontId="56" fillId="0" borderId="25" xfId="0" applyFont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6" fillId="0" borderId="24" xfId="0" applyFont="1" applyBorder="1" applyAlignment="1">
      <alignment horizontal="left" vertical="center"/>
    </xf>
    <xf numFmtId="0" fontId="52" fillId="4" borderId="32" xfId="0" applyFont="1" applyFill="1" applyBorder="1" applyAlignment="1">
      <alignment horizontal="center" vertical="center" wrapText="1"/>
    </xf>
    <xf numFmtId="0" fontId="52" fillId="4" borderId="15" xfId="0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24" xfId="0" applyFont="1" applyBorder="1" applyAlignment="1">
      <alignment horizontal="left" vertical="center"/>
    </xf>
    <xf numFmtId="0" fontId="52" fillId="4" borderId="32" xfId="0" applyFont="1" applyFill="1" applyBorder="1" applyAlignment="1">
      <alignment horizontal="center" vertical="center" shrinkToFit="1"/>
    </xf>
    <xf numFmtId="0" fontId="52" fillId="4" borderId="15" xfId="0" applyFont="1" applyFill="1" applyBorder="1" applyAlignment="1">
      <alignment horizontal="center" vertical="center" shrinkToFit="1"/>
    </xf>
    <xf numFmtId="0" fontId="52" fillId="0" borderId="15" xfId="0" applyFont="1" applyBorder="1" applyAlignment="1">
      <alignment horizontal="center" vertical="center"/>
    </xf>
    <xf numFmtId="0" fontId="52" fillId="0" borderId="31" xfId="0" applyFont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196" fontId="0" fillId="0" borderId="15" xfId="0" applyNumberFormat="1" applyBorder="1" applyAlignment="1">
      <alignment horizontal="center" vertical="center"/>
    </xf>
    <xf numFmtId="196" fontId="0" fillId="0" borderId="31" xfId="0" applyNumberFormat="1" applyBorder="1" applyAlignment="1">
      <alignment horizontal="center" vertical="center"/>
    </xf>
    <xf numFmtId="0" fontId="51" fillId="0" borderId="30" xfId="0" applyFont="1" applyBorder="1" applyAlignment="1">
      <alignment horizontal="left" vertical="center"/>
    </xf>
    <xf numFmtId="0" fontId="50" fillId="0" borderId="3" xfId="0" applyFont="1" applyBorder="1" applyAlignment="1">
      <alignment horizontal="left" vertical="center"/>
    </xf>
    <xf numFmtId="0" fontId="50" fillId="0" borderId="29" xfId="0" applyFont="1" applyBorder="1" applyAlignment="1">
      <alignment horizontal="left" vertical="center"/>
    </xf>
    <xf numFmtId="0" fontId="50" fillId="0" borderId="25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0" fillId="0" borderId="24" xfId="0" applyFont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55" fillId="6" borderId="56" xfId="0" applyFont="1" applyFill="1" applyBorder="1" applyAlignment="1">
      <alignment horizontal="center" vertical="center"/>
    </xf>
    <xf numFmtId="0" fontId="55" fillId="6" borderId="55" xfId="0" applyFont="1" applyFill="1" applyBorder="1" applyAlignment="1">
      <alignment horizontal="center" vertical="center"/>
    </xf>
    <xf numFmtId="0" fontId="55" fillId="6" borderId="54" xfId="0" applyFont="1" applyFill="1" applyBorder="1" applyAlignment="1">
      <alignment horizontal="center" vertical="center"/>
    </xf>
    <xf numFmtId="0" fontId="55" fillId="6" borderId="32" xfId="0" applyFont="1" applyFill="1" applyBorder="1" applyAlignment="1">
      <alignment horizontal="center" vertical="center"/>
    </xf>
    <xf numFmtId="0" fontId="55" fillId="6" borderId="15" xfId="0" applyFont="1" applyFill="1" applyBorder="1" applyAlignment="1">
      <alignment horizontal="center" vertical="center"/>
    </xf>
    <xf numFmtId="0" fontId="55" fillId="6" borderId="31" xfId="0" applyFont="1" applyFill="1" applyBorder="1" applyAlignment="1">
      <alignment horizontal="center" vertical="center"/>
    </xf>
    <xf numFmtId="0" fontId="52" fillId="4" borderId="11" xfId="0" applyFont="1" applyFill="1" applyBorder="1" applyAlignment="1">
      <alignment horizontal="center" vertical="center" wrapText="1"/>
    </xf>
    <xf numFmtId="0" fontId="52" fillId="4" borderId="6" xfId="0" applyFont="1" applyFill="1" applyBorder="1" applyAlignment="1">
      <alignment horizontal="center" vertical="center" wrapText="1"/>
    </xf>
    <xf numFmtId="0" fontId="52" fillId="4" borderId="8" xfId="0" applyFont="1" applyFill="1" applyBorder="1" applyAlignment="1">
      <alignment horizontal="center" vertical="center" wrapText="1"/>
    </xf>
    <xf numFmtId="0" fontId="50" fillId="4" borderId="32" xfId="0" applyFont="1" applyFill="1" applyBorder="1" applyAlignment="1">
      <alignment horizontal="left" vertical="center"/>
    </xf>
    <xf numFmtId="0" fontId="50" fillId="4" borderId="15" xfId="0" applyFont="1" applyFill="1" applyBorder="1" applyAlignment="1">
      <alignment horizontal="left" vertical="center"/>
    </xf>
    <xf numFmtId="0" fontId="52" fillId="0" borderId="16" xfId="0" applyFont="1" applyBorder="1" applyAlignment="1">
      <alignment horizontal="center" vertical="center"/>
    </xf>
    <xf numFmtId="0" fontId="52" fillId="4" borderId="32" xfId="0" applyFont="1" applyFill="1" applyBorder="1" applyAlignment="1">
      <alignment horizontal="left" vertical="center"/>
    </xf>
    <xf numFmtId="0" fontId="52" fillId="4" borderId="15" xfId="0" applyFont="1" applyFill="1" applyBorder="1" applyAlignment="1">
      <alignment horizontal="left" vertical="center"/>
    </xf>
    <xf numFmtId="0" fontId="52" fillId="0" borderId="15" xfId="0" quotePrefix="1" applyFont="1" applyBorder="1" applyAlignment="1">
      <alignment horizontal="center" vertical="center"/>
    </xf>
    <xf numFmtId="0" fontId="52" fillId="0" borderId="25" xfId="0" quotePrefix="1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24" xfId="0" applyFont="1" applyBorder="1" applyAlignment="1">
      <alignment horizontal="center" vertical="center"/>
    </xf>
    <xf numFmtId="0" fontId="52" fillId="0" borderId="25" xfId="0" applyFont="1" applyBorder="1" applyAlignment="1">
      <alignment horizontal="center" vertical="center"/>
    </xf>
    <xf numFmtId="0" fontId="52" fillId="0" borderId="58" xfId="0" applyFont="1" applyBorder="1" applyAlignment="1">
      <alignment horizontal="center" vertical="center"/>
    </xf>
    <xf numFmtId="0" fontId="52" fillId="0" borderId="7" xfId="0" applyFont="1" applyBorder="1" applyAlignment="1">
      <alignment horizontal="center" vertical="center"/>
    </xf>
    <xf numFmtId="0" fontId="52" fillId="0" borderId="57" xfId="0" applyFont="1" applyBorder="1" applyAlignment="1">
      <alignment horizontal="center" vertical="center"/>
    </xf>
    <xf numFmtId="0" fontId="74" fillId="7" borderId="30" xfId="0" applyFont="1" applyFill="1" applyBorder="1" applyAlignment="1">
      <alignment horizontal="center" vertical="center" shrinkToFit="1"/>
    </xf>
    <xf numFmtId="0" fontId="74" fillId="7" borderId="3" xfId="0" applyFont="1" applyFill="1" applyBorder="1" applyAlignment="1">
      <alignment horizontal="center" vertical="center" shrinkToFit="1"/>
    </xf>
    <xf numFmtId="0" fontId="74" fillId="7" borderId="39" xfId="0" applyFont="1" applyFill="1" applyBorder="1" applyAlignment="1">
      <alignment horizontal="center" vertical="center" shrinkToFit="1"/>
    </xf>
    <xf numFmtId="0" fontId="74" fillId="7" borderId="9" xfId="0" applyFont="1" applyFill="1" applyBorder="1" applyAlignment="1">
      <alignment horizontal="center" vertical="center" shrinkToFit="1"/>
    </xf>
    <xf numFmtId="0" fontId="71" fillId="0" borderId="25" xfId="0" applyFont="1" applyBorder="1" applyAlignment="1">
      <alignment horizontal="left" vertical="top"/>
    </xf>
    <xf numFmtId="0" fontId="71" fillId="0" borderId="0" xfId="0" applyFont="1" applyAlignment="1">
      <alignment horizontal="left" vertical="top"/>
    </xf>
    <xf numFmtId="0" fontId="71" fillId="0" borderId="24" xfId="0" applyFont="1" applyBorder="1" applyAlignment="1">
      <alignment horizontal="left" vertical="top"/>
    </xf>
    <xf numFmtId="0" fontId="71" fillId="0" borderId="23" xfId="0" applyFont="1" applyBorder="1" applyAlignment="1">
      <alignment horizontal="left" vertical="top"/>
    </xf>
    <xf numFmtId="0" fontId="71" fillId="0" borderId="22" xfId="0" applyFont="1" applyBorder="1" applyAlignment="1">
      <alignment horizontal="left" vertical="top"/>
    </xf>
    <xf numFmtId="0" fontId="71" fillId="0" borderId="21" xfId="0" applyFont="1" applyBorder="1" applyAlignment="1">
      <alignment horizontal="left" vertical="top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71" fillId="0" borderId="25" xfId="0" applyFont="1" applyBorder="1" applyAlignment="1">
      <alignment horizontal="left" vertical="center"/>
    </xf>
    <xf numFmtId="0" fontId="71" fillId="0" borderId="0" xfId="0" applyFont="1" applyAlignment="1">
      <alignment horizontal="left" vertical="center"/>
    </xf>
    <xf numFmtId="0" fontId="71" fillId="0" borderId="24" xfId="0" applyFont="1" applyBorder="1" applyAlignment="1">
      <alignment horizontal="left" vertical="center"/>
    </xf>
    <xf numFmtId="0" fontId="55" fillId="6" borderId="60" xfId="0" applyFont="1" applyFill="1" applyBorder="1" applyAlignment="1">
      <alignment horizontal="center" vertical="center"/>
    </xf>
    <xf numFmtId="0" fontId="55" fillId="6" borderId="14" xfId="0" applyFont="1" applyFill="1" applyBorder="1" applyAlignment="1">
      <alignment horizontal="center" vertical="center"/>
    </xf>
    <xf numFmtId="0" fontId="55" fillId="6" borderId="59" xfId="0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59" fillId="0" borderId="30" xfId="0" applyFont="1" applyBorder="1" applyAlignment="1">
      <alignment vertical="center" wrapText="1" shrinkToFit="1"/>
    </xf>
    <xf numFmtId="0" fontId="59" fillId="0" borderId="3" xfId="0" applyFont="1" applyBorder="1" applyAlignment="1">
      <alignment vertical="center" shrinkToFit="1"/>
    </xf>
    <xf numFmtId="0" fontId="59" fillId="0" borderId="25" xfId="0" applyFont="1" applyBorder="1" applyAlignment="1">
      <alignment vertical="center" shrinkToFit="1"/>
    </xf>
    <xf numFmtId="0" fontId="59" fillId="0" borderId="0" xfId="0" applyFont="1" applyAlignment="1">
      <alignment vertical="center" shrinkToFit="1"/>
    </xf>
    <xf numFmtId="0" fontId="52" fillId="0" borderId="35" xfId="0" applyFont="1" applyBorder="1" applyAlignment="1">
      <alignment horizontal="left" vertical="center"/>
    </xf>
    <xf numFmtId="0" fontId="52" fillId="0" borderId="34" xfId="0" applyFont="1" applyBorder="1" applyAlignment="1">
      <alignment horizontal="left" vertical="center"/>
    </xf>
    <xf numFmtId="0" fontId="52" fillId="0" borderId="33" xfId="0" applyFont="1" applyBorder="1" applyAlignment="1">
      <alignment horizontal="left" vertical="center"/>
    </xf>
    <xf numFmtId="0" fontId="55" fillId="0" borderId="25" xfId="0" applyFont="1" applyBorder="1" applyAlignment="1">
      <alignment horizontal="left" vertical="center"/>
    </xf>
    <xf numFmtId="0" fontId="55" fillId="0" borderId="0" xfId="0" applyFont="1" applyAlignment="1">
      <alignment horizontal="left" vertical="center"/>
    </xf>
    <xf numFmtId="0" fontId="55" fillId="0" borderId="24" xfId="0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55" fillId="6" borderId="39" xfId="0" applyFont="1" applyFill="1" applyBorder="1" applyAlignment="1">
      <alignment horizontal="center" vertical="center"/>
    </xf>
    <xf numFmtId="0" fontId="55" fillId="6" borderId="9" xfId="0" applyFont="1" applyFill="1" applyBorder="1" applyAlignment="1">
      <alignment horizontal="center" vertical="center"/>
    </xf>
    <xf numFmtId="0" fontId="52" fillId="4" borderId="30" xfId="0" applyFont="1" applyFill="1" applyBorder="1" applyAlignment="1">
      <alignment horizontal="center" vertical="center" shrinkToFit="1"/>
    </xf>
    <xf numFmtId="0" fontId="52" fillId="4" borderId="3" xfId="0" applyFont="1" applyFill="1" applyBorder="1" applyAlignment="1">
      <alignment horizontal="center" vertical="center" shrinkToFit="1"/>
    </xf>
    <xf numFmtId="0" fontId="52" fillId="4" borderId="4" xfId="0" applyFont="1" applyFill="1" applyBorder="1" applyAlignment="1">
      <alignment horizontal="center" vertical="center" shrinkToFit="1"/>
    </xf>
    <xf numFmtId="0" fontId="52" fillId="4" borderId="39" xfId="0" applyFont="1" applyFill="1" applyBorder="1" applyAlignment="1">
      <alignment horizontal="center" vertical="center" shrinkToFit="1"/>
    </xf>
    <xf numFmtId="0" fontId="52" fillId="4" borderId="9" xfId="0" applyFont="1" applyFill="1" applyBorder="1" applyAlignment="1">
      <alignment horizontal="center" vertical="center" shrinkToFit="1"/>
    </xf>
    <xf numFmtId="0" fontId="52" fillId="4" borderId="10" xfId="0" applyFont="1" applyFill="1" applyBorder="1" applyAlignment="1">
      <alignment horizontal="center" vertical="center" shrinkToFit="1"/>
    </xf>
    <xf numFmtId="0" fontId="72" fillId="0" borderId="25" xfId="0" applyFont="1" applyBorder="1" applyAlignment="1">
      <alignment vertical="center" shrinkToFit="1"/>
    </xf>
    <xf numFmtId="0" fontId="72" fillId="0" borderId="0" xfId="0" applyFont="1" applyAlignment="1">
      <alignment vertical="center" shrinkToFit="1"/>
    </xf>
    <xf numFmtId="0" fontId="72" fillId="0" borderId="53" xfId="0" applyFont="1" applyBorder="1" applyAlignment="1">
      <alignment vertical="center" shrinkToFit="1"/>
    </xf>
    <xf numFmtId="0" fontId="72" fillId="0" borderId="52" xfId="0" applyFont="1" applyBorder="1" applyAlignment="1">
      <alignment vertical="center" shrinkToFit="1"/>
    </xf>
    <xf numFmtId="0" fontId="72" fillId="0" borderId="25" xfId="0" applyFont="1" applyBorder="1" applyAlignment="1">
      <alignment horizontal="left" vertical="center"/>
    </xf>
    <xf numFmtId="0" fontId="72" fillId="0" borderId="0" xfId="0" applyFont="1" applyAlignment="1">
      <alignment horizontal="left" vertical="center"/>
    </xf>
    <xf numFmtId="0" fontId="72" fillId="0" borderId="24" xfId="0" applyFont="1" applyBorder="1" applyAlignment="1">
      <alignment horizontal="left" vertical="center"/>
    </xf>
    <xf numFmtId="0" fontId="55" fillId="6" borderId="51" xfId="0" applyFont="1" applyFill="1" applyBorder="1" applyAlignment="1">
      <alignment horizontal="center" vertical="center"/>
    </xf>
    <xf numFmtId="0" fontId="55" fillId="6" borderId="50" xfId="0" applyFont="1" applyFill="1" applyBorder="1" applyAlignment="1">
      <alignment horizontal="center" vertical="center"/>
    </xf>
    <xf numFmtId="0" fontId="55" fillId="6" borderId="48" xfId="0" applyFont="1" applyFill="1" applyBorder="1" applyAlignment="1">
      <alignment horizontal="center" vertical="center"/>
    </xf>
    <xf numFmtId="0" fontId="55" fillId="6" borderId="47" xfId="0" applyFont="1" applyFill="1" applyBorder="1" applyAlignment="1">
      <alignment horizontal="center" vertical="center"/>
    </xf>
    <xf numFmtId="0" fontId="55" fillId="6" borderId="45" xfId="0" applyFont="1" applyFill="1" applyBorder="1" applyAlignment="1">
      <alignment horizontal="center" vertical="center"/>
    </xf>
    <xf numFmtId="0" fontId="55" fillId="6" borderId="44" xfId="0" applyFont="1" applyFill="1" applyBorder="1" applyAlignment="1">
      <alignment horizontal="center" vertical="center"/>
    </xf>
    <xf numFmtId="0" fontId="52" fillId="7" borderId="15" xfId="0" applyFont="1" applyFill="1" applyBorder="1" applyAlignment="1">
      <alignment horizontal="center" vertical="center"/>
    </xf>
    <xf numFmtId="0" fontId="52" fillId="7" borderId="16" xfId="0" applyFont="1" applyFill="1" applyBorder="1" applyAlignment="1">
      <alignment horizontal="center" vertical="center"/>
    </xf>
    <xf numFmtId="0" fontId="71" fillId="0" borderId="23" xfId="0" applyFont="1" applyBorder="1" applyAlignment="1">
      <alignment horizontal="left" vertical="center"/>
    </xf>
    <xf numFmtId="0" fontId="71" fillId="0" borderId="22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52" fillId="0" borderId="25" xfId="0" applyFont="1" applyBorder="1" applyAlignment="1">
      <alignment vertical="center" shrinkToFit="1"/>
    </xf>
    <xf numFmtId="0" fontId="52" fillId="0" borderId="0" xfId="0" applyFont="1" applyAlignment="1">
      <alignment vertical="center" shrinkToFit="1"/>
    </xf>
    <xf numFmtId="0" fontId="72" fillId="0" borderId="30" xfId="0" applyFont="1" applyBorder="1" applyAlignment="1">
      <alignment horizontal="left" vertical="center"/>
    </xf>
    <xf numFmtId="0" fontId="72" fillId="0" borderId="3" xfId="0" applyFont="1" applyBorder="1" applyAlignment="1">
      <alignment horizontal="left" vertical="center"/>
    </xf>
    <xf numFmtId="0" fontId="72" fillId="0" borderId="29" xfId="0" applyFont="1" applyBorder="1" applyAlignment="1">
      <alignment horizontal="left" vertical="center"/>
    </xf>
    <xf numFmtId="0" fontId="50" fillId="0" borderId="32" xfId="0" applyFont="1" applyBorder="1" applyAlignment="1">
      <alignment horizontal="center" vertical="center" wrapText="1" shrinkToFit="1"/>
    </xf>
    <xf numFmtId="0" fontId="50" fillId="0" borderId="15" xfId="0" applyFont="1" applyBorder="1" applyAlignment="1">
      <alignment horizontal="center" vertical="center" shrinkToFit="1"/>
    </xf>
    <xf numFmtId="0" fontId="50" fillId="0" borderId="32" xfId="0" applyFont="1" applyBorder="1" applyAlignment="1">
      <alignment horizontal="center" vertical="center" shrinkToFit="1"/>
    </xf>
    <xf numFmtId="0" fontId="50" fillId="0" borderId="15" xfId="0" applyFont="1" applyBorder="1" applyAlignment="1">
      <alignment horizontal="center" vertical="center"/>
    </xf>
    <xf numFmtId="0" fontId="50" fillId="0" borderId="31" xfId="0" applyFont="1" applyBorder="1" applyAlignment="1">
      <alignment horizontal="center" vertical="center"/>
    </xf>
    <xf numFmtId="0" fontId="54" fillId="0" borderId="25" xfId="0" quotePrefix="1" applyFont="1" applyBorder="1" applyAlignment="1">
      <alignment horizontal="left" vertical="center"/>
    </xf>
    <xf numFmtId="0" fontId="54" fillId="0" borderId="0" xfId="0" quotePrefix="1" applyFont="1" applyAlignment="1">
      <alignment horizontal="left" vertical="center"/>
    </xf>
    <xf numFmtId="0" fontId="54" fillId="0" borderId="24" xfId="0" quotePrefix="1" applyFont="1" applyBorder="1" applyAlignment="1">
      <alignment horizontal="left" vertical="center"/>
    </xf>
    <xf numFmtId="0" fontId="52" fillId="0" borderId="30" xfId="0" applyFont="1" applyBorder="1" applyAlignment="1">
      <alignment horizontal="left" vertical="center"/>
    </xf>
    <xf numFmtId="0" fontId="52" fillId="0" borderId="3" xfId="0" applyFont="1" applyBorder="1" applyAlignment="1">
      <alignment horizontal="left" vertical="center"/>
    </xf>
    <xf numFmtId="0" fontId="55" fillId="6" borderId="49" xfId="0" applyFont="1" applyFill="1" applyBorder="1" applyAlignment="1">
      <alignment horizontal="center" vertical="center"/>
    </xf>
    <xf numFmtId="0" fontId="55" fillId="6" borderId="46" xfId="0" applyFont="1" applyFill="1" applyBorder="1" applyAlignment="1">
      <alignment horizontal="center" vertical="center"/>
    </xf>
    <xf numFmtId="0" fontId="55" fillId="6" borderId="43" xfId="0" applyFont="1" applyFill="1" applyBorder="1" applyAlignment="1">
      <alignment horizontal="center" vertical="center"/>
    </xf>
    <xf numFmtId="0" fontId="55" fillId="6" borderId="42" xfId="0" applyFont="1" applyFill="1" applyBorder="1" applyAlignment="1">
      <alignment horizontal="center" vertical="center"/>
    </xf>
    <xf numFmtId="0" fontId="55" fillId="6" borderId="41" xfId="0" applyFont="1" applyFill="1" applyBorder="1" applyAlignment="1">
      <alignment horizontal="center" vertical="center"/>
    </xf>
    <xf numFmtId="0" fontId="55" fillId="6" borderId="40" xfId="0" applyFont="1" applyFill="1" applyBorder="1" applyAlignment="1">
      <alignment horizontal="center" vertical="center"/>
    </xf>
    <xf numFmtId="0" fontId="55" fillId="6" borderId="38" xfId="0" applyFont="1" applyFill="1" applyBorder="1" applyAlignment="1">
      <alignment horizontal="center" vertical="center"/>
    </xf>
    <xf numFmtId="0" fontId="55" fillId="6" borderId="37" xfId="0" applyFont="1" applyFill="1" applyBorder="1" applyAlignment="1">
      <alignment horizontal="center" vertical="center"/>
    </xf>
    <xf numFmtId="0" fontId="55" fillId="6" borderId="17" xfId="0" applyFont="1" applyFill="1" applyBorder="1" applyAlignment="1">
      <alignment horizontal="center" vertical="center"/>
    </xf>
    <xf numFmtId="0" fontId="55" fillId="6" borderId="36" xfId="0" applyFont="1" applyFill="1" applyBorder="1" applyAlignment="1">
      <alignment horizontal="center" vertical="center"/>
    </xf>
    <xf numFmtId="0" fontId="52" fillId="0" borderId="25" xfId="0" quotePrefix="1" applyFont="1" applyBorder="1" applyAlignment="1">
      <alignment horizontal="left" vertical="center"/>
    </xf>
    <xf numFmtId="0" fontId="52" fillId="0" borderId="0" xfId="0" quotePrefix="1" applyFont="1" applyAlignment="1">
      <alignment horizontal="left" vertical="center"/>
    </xf>
    <xf numFmtId="0" fontId="52" fillId="0" borderId="24" xfId="0" quotePrefix="1" applyFont="1" applyBorder="1" applyAlignment="1">
      <alignment horizontal="left" vertical="center"/>
    </xf>
    <xf numFmtId="0" fontId="50" fillId="4" borderId="32" xfId="0" applyFont="1" applyFill="1" applyBorder="1" applyAlignment="1">
      <alignment horizontal="center" vertical="center" shrinkToFit="1"/>
    </xf>
    <xf numFmtId="0" fontId="50" fillId="4" borderId="15" xfId="0" applyFont="1" applyFill="1" applyBorder="1" applyAlignment="1">
      <alignment horizontal="center" vertical="center" shrinkToFit="1"/>
    </xf>
    <xf numFmtId="0" fontId="50" fillId="4" borderId="31" xfId="0" applyFont="1" applyFill="1" applyBorder="1" applyAlignment="1">
      <alignment horizontal="center" vertical="center" shrinkToFit="1"/>
    </xf>
    <xf numFmtId="0" fontId="52" fillId="4" borderId="31" xfId="0" applyFont="1" applyFill="1" applyBorder="1" applyAlignment="1">
      <alignment horizontal="center" vertical="center" shrinkToFit="1"/>
    </xf>
    <xf numFmtId="0" fontId="72" fillId="0" borderId="25" xfId="0" applyFont="1" applyBorder="1" applyAlignment="1">
      <alignment horizontal="left" vertical="center" shrinkToFit="1"/>
    </xf>
    <xf numFmtId="0" fontId="72" fillId="0" borderId="0" xfId="0" applyFont="1" applyAlignment="1">
      <alignment horizontal="left" vertical="center" shrinkToFit="1"/>
    </xf>
    <xf numFmtId="0" fontId="72" fillId="0" borderId="23" xfId="0" applyFont="1" applyBorder="1" applyAlignment="1">
      <alignment horizontal="left" vertical="center" shrinkToFit="1"/>
    </xf>
    <xf numFmtId="0" fontId="72" fillId="0" borderId="22" xfId="0" applyFont="1" applyBorder="1" applyAlignment="1">
      <alignment horizontal="left" vertical="center" shrinkToFit="1"/>
    </xf>
    <xf numFmtId="0" fontId="50" fillId="7" borderId="45" xfId="0" applyFont="1" applyFill="1" applyBorder="1" applyAlignment="1">
      <alignment horizontal="center" vertical="center"/>
    </xf>
    <xf numFmtId="0" fontId="50" fillId="7" borderId="44" xfId="0" applyFont="1" applyFill="1" applyBorder="1" applyAlignment="1">
      <alignment horizontal="center" vertical="center"/>
    </xf>
    <xf numFmtId="0" fontId="74" fillId="7" borderId="44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left" vertical="center" wrapText="1"/>
    </xf>
    <xf numFmtId="0" fontId="0" fillId="5" borderId="0" xfId="0" applyFill="1" applyAlignment="1">
      <alignment horizontal="left" vertical="center"/>
    </xf>
    <xf numFmtId="0" fontId="0" fillId="5" borderId="24" xfId="0" applyFill="1" applyBorder="1" applyAlignment="1">
      <alignment horizontal="left" vertical="center"/>
    </xf>
    <xf numFmtId="0" fontId="0" fillId="5" borderId="25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22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0" fontId="0" fillId="7" borderId="37" xfId="0" applyFill="1" applyBorder="1" applyAlignment="1">
      <alignment horizontal="center" vertical="center" shrinkToFit="1"/>
    </xf>
    <xf numFmtId="0" fontId="0" fillId="7" borderId="17" xfId="0" applyFill="1" applyBorder="1" applyAlignment="1">
      <alignment horizontal="center" vertical="center" shrinkToFit="1"/>
    </xf>
    <xf numFmtId="0" fontId="0" fillId="7" borderId="36" xfId="0" applyFill="1" applyBorder="1" applyAlignment="1">
      <alignment horizontal="center" vertical="center" shrinkToFit="1"/>
    </xf>
    <xf numFmtId="0" fontId="51" fillId="5" borderId="28" xfId="0" applyFont="1" applyFill="1" applyBorder="1" applyAlignment="1">
      <alignment horizontal="left" vertical="center"/>
    </xf>
    <xf numFmtId="0" fontId="51" fillId="5" borderId="27" xfId="0" applyFont="1" applyFill="1" applyBorder="1" applyAlignment="1">
      <alignment horizontal="left" vertical="center"/>
    </xf>
    <xf numFmtId="0" fontId="51" fillId="5" borderId="26" xfId="0" applyFont="1" applyFill="1" applyBorder="1" applyAlignment="1">
      <alignment horizontal="left" vertical="center"/>
    </xf>
    <xf numFmtId="0" fontId="51" fillId="5" borderId="25" xfId="0" applyFont="1" applyFill="1" applyBorder="1" applyAlignment="1">
      <alignment horizontal="left" vertical="center"/>
    </xf>
    <xf numFmtId="0" fontId="51" fillId="5" borderId="0" xfId="0" applyFont="1" applyFill="1" applyAlignment="1">
      <alignment horizontal="left" vertical="center"/>
    </xf>
    <xf numFmtId="0" fontId="51" fillId="5" borderId="24" xfId="0" applyFont="1" applyFill="1" applyBorder="1" applyAlignment="1">
      <alignment horizontal="left" vertical="center"/>
    </xf>
    <xf numFmtId="0" fontId="50" fillId="5" borderId="25" xfId="0" applyFont="1" applyFill="1" applyBorder="1" applyAlignment="1">
      <alignment horizontal="left" vertical="center"/>
    </xf>
    <xf numFmtId="0" fontId="50" fillId="5" borderId="0" xfId="0" applyFont="1" applyFill="1" applyAlignment="1">
      <alignment horizontal="left" vertical="center"/>
    </xf>
    <xf numFmtId="0" fontId="50" fillId="5" borderId="24" xfId="0" applyFont="1" applyFill="1" applyBorder="1" applyAlignment="1">
      <alignment horizontal="left" vertical="center"/>
    </xf>
    <xf numFmtId="0" fontId="50" fillId="5" borderId="23" xfId="0" applyFont="1" applyFill="1" applyBorder="1" applyAlignment="1">
      <alignment horizontal="left" vertical="center"/>
    </xf>
    <xf numFmtId="0" fontId="50" fillId="5" borderId="22" xfId="0" applyFont="1" applyFill="1" applyBorder="1" applyAlignment="1">
      <alignment horizontal="left" vertical="center"/>
    </xf>
    <xf numFmtId="0" fontId="50" fillId="5" borderId="21" xfId="0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72" fillId="0" borderId="23" xfId="0" applyFont="1" applyBorder="1" applyAlignment="1">
      <alignment horizontal="left" vertical="center"/>
    </xf>
    <xf numFmtId="0" fontId="72" fillId="0" borderId="22" xfId="0" applyFont="1" applyBorder="1" applyAlignment="1">
      <alignment horizontal="left" vertical="center"/>
    </xf>
    <xf numFmtId="0" fontId="72" fillId="0" borderId="21" xfId="0" applyFont="1" applyBorder="1" applyAlignment="1">
      <alignment horizontal="left" vertical="center"/>
    </xf>
    <xf numFmtId="0" fontId="53" fillId="5" borderId="28" xfId="0" applyFont="1" applyFill="1" applyBorder="1" applyAlignment="1">
      <alignment horizontal="left" vertical="center"/>
    </xf>
    <xf numFmtId="0" fontId="53" fillId="5" borderId="27" xfId="0" applyFont="1" applyFill="1" applyBorder="1" applyAlignment="1">
      <alignment horizontal="left" vertical="center"/>
    </xf>
    <xf numFmtId="0" fontId="53" fillId="5" borderId="26" xfId="0" applyFont="1" applyFill="1" applyBorder="1" applyAlignment="1">
      <alignment horizontal="left" vertical="center"/>
    </xf>
    <xf numFmtId="0" fontId="53" fillId="5" borderId="25" xfId="0" applyFont="1" applyFill="1" applyBorder="1" applyAlignment="1">
      <alignment horizontal="left" vertical="center"/>
    </xf>
    <xf numFmtId="0" fontId="53" fillId="5" borderId="0" xfId="0" applyFont="1" applyFill="1" applyAlignment="1">
      <alignment horizontal="left" vertical="center"/>
    </xf>
    <xf numFmtId="0" fontId="53" fillId="5" borderId="24" xfId="0" applyFont="1" applyFill="1" applyBorder="1" applyAlignment="1">
      <alignment horizontal="left" vertical="center"/>
    </xf>
    <xf numFmtId="0" fontId="52" fillId="7" borderId="44" xfId="0" applyFont="1" applyFill="1" applyBorder="1" applyAlignment="1">
      <alignment horizontal="center" vertical="center"/>
    </xf>
    <xf numFmtId="0" fontId="52" fillId="7" borderId="43" xfId="0" applyFont="1" applyFill="1" applyBorder="1" applyAlignment="1">
      <alignment horizontal="center" vertical="center"/>
    </xf>
    <xf numFmtId="0" fontId="72" fillId="0" borderId="23" xfId="0" applyFont="1" applyBorder="1" applyAlignment="1">
      <alignment vertical="center" shrinkToFit="1"/>
    </xf>
    <xf numFmtId="0" fontId="72" fillId="0" borderId="22" xfId="0" applyFont="1" applyBorder="1" applyAlignment="1">
      <alignment vertical="center" shrinkToFit="1"/>
    </xf>
  </cellXfs>
  <cellStyles count="19">
    <cellStyle name="백분율" xfId="1" builtinId="5"/>
    <cellStyle name="백분율 2" xfId="15"/>
    <cellStyle name="쉼표 [0]" xfId="2" builtinId="6"/>
    <cellStyle name="쉼표 [0] 2" xfId="11"/>
    <cellStyle name="쉼표 [0] 2 2" xfId="16"/>
    <cellStyle name="쉼표 [0] 3 2" xfId="3"/>
    <cellStyle name="콤마 [0]_지묘초등학교" xfId="4"/>
    <cellStyle name="콤마 [0]_총괄공정" xfId="14"/>
    <cellStyle name="표준" xfId="0" builtinId="0"/>
    <cellStyle name="표준 2" xfId="12"/>
    <cellStyle name="표준 3" xfId="17"/>
    <cellStyle name="표준 4" xfId="18"/>
    <cellStyle name="표준_01. 전기공사-05.05.30-전체2" xfId="5"/>
    <cellStyle name="표준_1(1).선산도서관(전기)-1" xfId="6"/>
    <cellStyle name="표준_4.단가대비표" xfId="7"/>
    <cellStyle name="표준_AA01. 전기-00-교육" xfId="9"/>
    <cellStyle name="표준_B01. 전기-00(인천 징병 사회복무 교육원-산근)" xfId="10"/>
    <cellStyle name="표준_이화중 원가 교사 1차," xfId="13"/>
    <cellStyle name="표준_표지" xfId="8"/>
  </cellStyles>
  <dxfs count="0"/>
  <tableStyles count="0" defaultTableStyle="TableStyleMedium9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162358</xdr:colOff>
      <xdr:row>0</xdr:row>
      <xdr:rowOff>54119</xdr:rowOff>
    </xdr:from>
    <xdr:to>
      <xdr:col>9</xdr:col>
      <xdr:colOff>1656051</xdr:colOff>
      <xdr:row>29</xdr:row>
      <xdr:rowOff>21648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10813040" y="54119"/>
          <a:ext cx="2922443" cy="6797387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541193</xdr:colOff>
      <xdr:row>0</xdr:row>
      <xdr:rowOff>184006</xdr:rowOff>
    </xdr:from>
    <xdr:to>
      <xdr:col>9</xdr:col>
      <xdr:colOff>1331335</xdr:colOff>
      <xdr:row>1</xdr:row>
      <xdr:rowOff>108239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1191875" y="184006"/>
          <a:ext cx="2218892" cy="30306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100" b="1"/>
            <a:t>손대지 마세요 </a:t>
          </a:r>
          <a:r>
            <a:rPr lang="en-US" altLang="ko-KR" sz="1100" b="1"/>
            <a:t>~~~!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내역서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52"/>
  <sheetViews>
    <sheetView view="pageBreakPreview" topLeftCell="A85" zoomScale="70" workbookViewId="0">
      <selection activeCell="N21" sqref="N21"/>
    </sheetView>
  </sheetViews>
  <sheetFormatPr defaultRowHeight="13.5" x14ac:dyDescent="0.15"/>
  <cols>
    <col min="1" max="16384" width="8.88671875" style="116"/>
  </cols>
  <sheetData>
    <row r="1" spans="1:12" ht="14.25" customHeight="1" x14ac:dyDescent="0.1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ht="14.25" customHeight="1" x14ac:dyDescent="0.15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1:12" ht="42" customHeight="1" x14ac:dyDescent="0.15">
      <c r="A3" s="252" t="s">
        <v>552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</row>
    <row r="4" spans="1:12" ht="14.25" customHeight="1" x14ac:dyDescent="0.15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1:12" ht="14.25" customHeight="1" x14ac:dyDescent="0.15">
      <c r="A5" s="117"/>
      <c r="B5" s="117"/>
      <c r="C5" s="117" t="s">
        <v>67</v>
      </c>
      <c r="D5" s="117"/>
      <c r="E5" s="117"/>
      <c r="F5" s="117"/>
      <c r="G5" s="117"/>
      <c r="H5" s="117"/>
      <c r="I5" s="117"/>
      <c r="J5" s="117"/>
      <c r="K5" s="117"/>
      <c r="L5" s="117"/>
    </row>
    <row r="6" spans="1:12" ht="14.25" customHeight="1" x14ac:dyDescent="0.15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</row>
    <row r="7" spans="1:12" ht="42" customHeight="1" x14ac:dyDescent="0.15">
      <c r="A7" s="253" t="s">
        <v>167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</row>
    <row r="8" spans="1:12" ht="14.25" customHeight="1" x14ac:dyDescent="0.15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</row>
    <row r="9" spans="1:12" ht="14.25" customHeight="1" x14ac:dyDescent="0.15">
      <c r="A9" s="117"/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</row>
    <row r="10" spans="1:12" ht="14.25" customHeight="1" x14ac:dyDescent="0.15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</row>
    <row r="11" spans="1:12" ht="14.25" customHeight="1" x14ac:dyDescent="0.15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</row>
    <row r="12" spans="1:12" ht="14.25" customHeight="1" x14ac:dyDescent="0.15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</row>
    <row r="13" spans="1:12" ht="14.25" customHeight="1" x14ac:dyDescent="0.15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4.25" customHeight="1" x14ac:dyDescent="0.1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</row>
    <row r="15" spans="1:12" ht="14.25" customHeight="1" x14ac:dyDescent="0.1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</row>
    <row r="16" spans="1:12" ht="27.6" customHeight="1" x14ac:dyDescent="0.25">
      <c r="A16" s="251" t="s">
        <v>553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</row>
    <row r="17" spans="1:12" ht="14.25" customHeight="1" x14ac:dyDescent="0.15">
      <c r="A17" s="115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</row>
    <row r="18" spans="1:12" ht="14.25" customHeight="1" x14ac:dyDescent="0.15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</row>
    <row r="19" spans="1:12" ht="14.25" customHeight="1" x14ac:dyDescent="0.15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</row>
    <row r="20" spans="1:12" ht="36.950000000000003" customHeight="1" x14ac:dyDescent="0.25">
      <c r="A20" s="251" t="s">
        <v>554</v>
      </c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1"/>
    </row>
    <row r="21" spans="1:12" ht="14.25" customHeight="1" x14ac:dyDescent="0.15">
      <c r="A21" s="117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</row>
    <row r="22" spans="1:12" ht="14.25" customHeight="1" x14ac:dyDescent="0.15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</row>
    <row r="23" spans="1:12" ht="14.25" customHeight="1" x14ac:dyDescent="0.15">
      <c r="A23" s="117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</row>
    <row r="24" spans="1:12" ht="14.25" customHeight="1" x14ac:dyDescent="0.15">
      <c r="A24" s="117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</row>
    <row r="25" spans="1:12" ht="14.25" customHeight="1" x14ac:dyDescent="0.15">
      <c r="A25" s="117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</row>
    <row r="26" spans="1:12" ht="14.25" customHeight="1" x14ac:dyDescent="0.15">
      <c r="A26" s="115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</row>
    <row r="27" spans="1:12" ht="14.25" customHeight="1" x14ac:dyDescent="0.15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</row>
    <row r="28" spans="1:12" ht="42" customHeight="1" x14ac:dyDescent="0.15">
      <c r="A28" s="252" t="str">
        <f>A$3</f>
        <v xml:space="preserve"> IT 의료융합기술센터 전기공사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</row>
    <row r="29" spans="1:12" ht="14.25" customHeight="1" x14ac:dyDescent="0.15">
      <c r="A29" s="117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</row>
    <row r="30" spans="1:12" ht="14.25" customHeight="1" x14ac:dyDescent="0.15">
      <c r="A30" s="117"/>
      <c r="B30" s="117"/>
      <c r="C30" s="117" t="s">
        <v>67</v>
      </c>
      <c r="D30" s="117"/>
      <c r="E30" s="117"/>
      <c r="F30" s="117"/>
      <c r="G30" s="117"/>
      <c r="H30" s="117"/>
      <c r="I30" s="117"/>
      <c r="J30" s="117"/>
      <c r="K30" s="117"/>
      <c r="L30" s="117"/>
    </row>
    <row r="31" spans="1:12" ht="14.25" customHeight="1" x14ac:dyDescent="0.15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</row>
    <row r="32" spans="1:12" ht="42" customHeight="1" x14ac:dyDescent="0.15">
      <c r="A32" s="250" t="s">
        <v>68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</row>
    <row r="33" spans="1:12" ht="14.25" customHeight="1" x14ac:dyDescent="0.15">
      <c r="A33" s="117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</row>
    <row r="34" spans="1:12" ht="14.25" customHeight="1" x14ac:dyDescent="0.15">
      <c r="A34" s="117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</row>
    <row r="35" spans="1:12" ht="14.25" customHeight="1" x14ac:dyDescent="0.15">
      <c r="A35" s="117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</row>
    <row r="36" spans="1:12" ht="14.25" customHeight="1" x14ac:dyDescent="0.15">
      <c r="A36" s="117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</row>
    <row r="37" spans="1:12" ht="14.25" customHeight="1" x14ac:dyDescent="0.15">
      <c r="A37" s="117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</row>
    <row r="38" spans="1:12" ht="14.25" customHeight="1" x14ac:dyDescent="0.15">
      <c r="A38" s="117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</row>
    <row r="39" spans="1:12" ht="14.25" customHeight="1" x14ac:dyDescent="0.15">
      <c r="A39" s="117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</row>
    <row r="40" spans="1:12" ht="14.25" customHeight="1" x14ac:dyDescent="0.15">
      <c r="A40" s="117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</row>
    <row r="41" spans="1:12" ht="27.6" customHeight="1" x14ac:dyDescent="0.25">
      <c r="A41" s="251" t="str">
        <f>A$16</f>
        <v>2024.  07.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</row>
    <row r="42" spans="1:12" ht="14.25" customHeight="1" x14ac:dyDescent="0.15">
      <c r="A42" s="115"/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</row>
    <row r="43" spans="1:12" ht="14.25" customHeight="1" x14ac:dyDescent="0.15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</row>
    <row r="44" spans="1:12" ht="14.25" customHeight="1" x14ac:dyDescent="0.15">
      <c r="A44" s="117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</row>
    <row r="45" spans="1:12" ht="36.950000000000003" customHeight="1" x14ac:dyDescent="0.25">
      <c r="A45" s="251" t="str">
        <f>A$20</f>
        <v>구미전자정보기술원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</row>
    <row r="46" spans="1:12" ht="14.25" customHeight="1" x14ac:dyDescent="0.15">
      <c r="A46" s="117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</row>
    <row r="47" spans="1:12" ht="14.25" customHeight="1" x14ac:dyDescent="0.15">
      <c r="A47" s="117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</row>
    <row r="48" spans="1:12" ht="14.25" customHeight="1" x14ac:dyDescent="0.15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</row>
    <row r="49" spans="1:12" ht="14.25" customHeight="1" x14ac:dyDescent="0.15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</row>
    <row r="50" spans="1:12" ht="14.25" customHeight="1" x14ac:dyDescent="0.15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</row>
    <row r="51" spans="1:12" ht="14.25" customHeight="1" x14ac:dyDescent="0.15">
      <c r="A51" s="115"/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</row>
    <row r="52" spans="1:12" ht="14.25" customHeight="1" x14ac:dyDescent="0.15">
      <c r="A52" s="115"/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</row>
    <row r="53" spans="1:12" ht="42" customHeight="1" x14ac:dyDescent="0.15">
      <c r="A53" s="252" t="str">
        <f>A$3</f>
        <v xml:space="preserve"> IT 의료융합기술센터 전기공사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</row>
    <row r="54" spans="1:12" ht="14.25" customHeight="1" x14ac:dyDescent="0.15">
      <c r="A54" s="117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</row>
    <row r="55" spans="1:12" ht="14.25" customHeight="1" x14ac:dyDescent="0.15">
      <c r="A55" s="117"/>
      <c r="B55" s="117"/>
      <c r="C55" s="117" t="s">
        <v>67</v>
      </c>
      <c r="D55" s="117"/>
      <c r="E55" s="117"/>
      <c r="F55" s="117"/>
      <c r="G55" s="117"/>
      <c r="H55" s="117"/>
      <c r="I55" s="117"/>
      <c r="J55" s="117"/>
      <c r="K55" s="117"/>
      <c r="L55" s="117"/>
    </row>
    <row r="56" spans="1:12" ht="14.25" customHeight="1" x14ac:dyDescent="0.15">
      <c r="A56" s="117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</row>
    <row r="57" spans="1:12" ht="42" customHeight="1" x14ac:dyDescent="0.15">
      <c r="A57" s="250" t="s">
        <v>69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</row>
    <row r="58" spans="1:12" ht="14.25" customHeight="1" x14ac:dyDescent="0.15">
      <c r="A58" s="117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</row>
    <row r="59" spans="1:12" ht="14.25" customHeight="1" x14ac:dyDescent="0.15">
      <c r="A59" s="117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</row>
    <row r="60" spans="1:12" ht="14.25" customHeight="1" x14ac:dyDescent="0.15">
      <c r="A60" s="117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</row>
    <row r="61" spans="1:12" ht="14.25" customHeight="1" x14ac:dyDescent="0.15">
      <c r="A61" s="117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</row>
    <row r="62" spans="1:12" ht="14.25" customHeight="1" x14ac:dyDescent="0.15">
      <c r="A62" s="117"/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</row>
    <row r="63" spans="1:12" ht="14.25" customHeight="1" x14ac:dyDescent="0.15">
      <c r="A63" s="117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</row>
    <row r="64" spans="1:12" ht="14.25" customHeight="1" x14ac:dyDescent="0.15">
      <c r="A64" s="117"/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</row>
    <row r="65" spans="1:12" ht="14.25" customHeight="1" x14ac:dyDescent="0.1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</row>
    <row r="66" spans="1:12" ht="27.6" customHeight="1" x14ac:dyDescent="0.25">
      <c r="A66" s="251" t="str">
        <f>A$16</f>
        <v>2024.  07.</v>
      </c>
      <c r="B66" s="251"/>
      <c r="C66" s="251"/>
      <c r="D66" s="251"/>
      <c r="E66" s="251"/>
      <c r="F66" s="251"/>
      <c r="G66" s="251"/>
      <c r="H66" s="251"/>
      <c r="I66" s="251"/>
      <c r="J66" s="251"/>
      <c r="K66" s="251"/>
      <c r="L66" s="251"/>
    </row>
    <row r="67" spans="1:12" ht="14.25" customHeight="1" x14ac:dyDescent="0.15">
      <c r="A67" s="115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</row>
    <row r="68" spans="1:12" ht="14.25" customHeight="1" x14ac:dyDescent="0.15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2" ht="14.25" customHeight="1" x14ac:dyDescent="0.15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</row>
    <row r="70" spans="1:12" ht="36.950000000000003" customHeight="1" x14ac:dyDescent="0.25">
      <c r="A70" s="251" t="str">
        <f>A$20</f>
        <v>구미전자정보기술원</v>
      </c>
      <c r="B70" s="251"/>
      <c r="C70" s="251"/>
      <c r="D70" s="251"/>
      <c r="E70" s="251"/>
      <c r="F70" s="251"/>
      <c r="G70" s="251"/>
      <c r="H70" s="251"/>
      <c r="I70" s="251"/>
      <c r="J70" s="251"/>
      <c r="K70" s="251"/>
      <c r="L70" s="251"/>
    </row>
    <row r="71" spans="1:12" ht="14.25" customHeight="1" x14ac:dyDescent="0.15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</row>
    <row r="72" spans="1:12" ht="14.25" customHeight="1" x14ac:dyDescent="0.15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</row>
    <row r="73" spans="1:12" ht="14.25" customHeight="1" x14ac:dyDescent="0.15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</row>
    <row r="74" spans="1:12" ht="14.25" customHeight="1" x14ac:dyDescent="0.15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</row>
    <row r="75" spans="1:12" ht="14.25" customHeight="1" x14ac:dyDescent="0.1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</row>
    <row r="76" spans="1:12" ht="14.25" customHeight="1" x14ac:dyDescent="0.15">
      <c r="A76" s="115"/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</row>
    <row r="77" spans="1:12" ht="14.25" customHeight="1" x14ac:dyDescent="0.15">
      <c r="A77" s="115"/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</row>
    <row r="78" spans="1:12" ht="42" customHeight="1" x14ac:dyDescent="0.15">
      <c r="A78" s="252" t="str">
        <f>A$3</f>
        <v xml:space="preserve"> IT 의료융합기술센터 전기공사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2"/>
    </row>
    <row r="79" spans="1:12" ht="14.25" customHeight="1" x14ac:dyDescent="0.15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</row>
    <row r="80" spans="1:12" ht="14.25" customHeight="1" x14ac:dyDescent="0.15">
      <c r="A80" s="117"/>
      <c r="B80" s="117"/>
      <c r="C80" s="117" t="s">
        <v>67</v>
      </c>
      <c r="D80" s="117"/>
      <c r="E80" s="117"/>
      <c r="F80" s="117"/>
      <c r="G80" s="117"/>
      <c r="H80" s="117"/>
      <c r="I80" s="117"/>
      <c r="J80" s="117"/>
      <c r="K80" s="117"/>
      <c r="L80" s="117"/>
    </row>
    <row r="81" spans="1:12" ht="14.25" customHeight="1" x14ac:dyDescent="0.15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</row>
    <row r="82" spans="1:12" ht="42" customHeight="1" x14ac:dyDescent="0.15">
      <c r="A82" s="250" t="s">
        <v>70</v>
      </c>
      <c r="B82" s="250"/>
      <c r="C82" s="250"/>
      <c r="D82" s="250"/>
      <c r="E82" s="250"/>
      <c r="F82" s="250"/>
      <c r="G82" s="250"/>
      <c r="H82" s="250"/>
      <c r="I82" s="250"/>
      <c r="J82" s="250"/>
      <c r="K82" s="250"/>
      <c r="L82" s="250"/>
    </row>
    <row r="83" spans="1:12" ht="14.25" customHeight="1" x14ac:dyDescent="0.15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</row>
    <row r="84" spans="1:12" ht="14.25" customHeight="1" x14ac:dyDescent="0.15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</row>
    <row r="85" spans="1:12" ht="14.25" customHeight="1" x14ac:dyDescent="0.1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</row>
    <row r="86" spans="1:12" ht="14.25" customHeight="1" x14ac:dyDescent="0.15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</row>
    <row r="87" spans="1:12" ht="14.25" customHeight="1" x14ac:dyDescent="0.15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</row>
    <row r="88" spans="1:12" ht="14.25" customHeight="1" x14ac:dyDescent="0.15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</row>
    <row r="89" spans="1:12" ht="14.25" customHeight="1" x14ac:dyDescent="0.15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</row>
    <row r="90" spans="1:12" ht="14.25" customHeight="1" x14ac:dyDescent="0.15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</row>
    <row r="91" spans="1:12" ht="27.6" customHeight="1" x14ac:dyDescent="0.25">
      <c r="A91" s="251" t="str">
        <f>A$16</f>
        <v>2024.  07.</v>
      </c>
      <c r="B91" s="251"/>
      <c r="C91" s="251"/>
      <c r="D91" s="251"/>
      <c r="E91" s="251"/>
      <c r="F91" s="251"/>
      <c r="G91" s="251"/>
      <c r="H91" s="251"/>
      <c r="I91" s="251"/>
      <c r="J91" s="251"/>
      <c r="K91" s="251"/>
      <c r="L91" s="251"/>
    </row>
    <row r="92" spans="1:12" ht="14.25" customHeight="1" x14ac:dyDescent="0.15">
      <c r="A92" s="115"/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</row>
    <row r="93" spans="1:12" ht="14.25" customHeight="1" x14ac:dyDescent="0.15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</row>
    <row r="94" spans="1:12" ht="14.25" customHeight="1" x14ac:dyDescent="0.15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</row>
    <row r="95" spans="1:12" ht="36.950000000000003" customHeight="1" x14ac:dyDescent="0.25">
      <c r="A95" s="251" t="str">
        <f>A$20</f>
        <v>구미전자정보기술원</v>
      </c>
      <c r="B95" s="251"/>
      <c r="C95" s="251"/>
      <c r="D95" s="251"/>
      <c r="E95" s="251"/>
      <c r="F95" s="251"/>
      <c r="G95" s="251"/>
      <c r="H95" s="251"/>
      <c r="I95" s="251"/>
      <c r="J95" s="251"/>
      <c r="K95" s="251"/>
      <c r="L95" s="251"/>
    </row>
    <row r="96" spans="1:12" ht="14.25" customHeight="1" x14ac:dyDescent="0.15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</row>
    <row r="97" spans="1:12" ht="14.25" customHeight="1" x14ac:dyDescent="0.15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</row>
    <row r="98" spans="1:12" ht="14.25" customHeight="1" x14ac:dyDescent="0.15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</row>
    <row r="99" spans="1:12" ht="14.25" customHeight="1" x14ac:dyDescent="0.15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</row>
    <row r="100" spans="1:12" ht="14.25" customHeight="1" x14ac:dyDescent="0.15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</row>
    <row r="101" spans="1:12" ht="14.25" customHeight="1" x14ac:dyDescent="0.15">
      <c r="A101" s="115"/>
      <c r="B101" s="115"/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</row>
    <row r="102" spans="1:12" ht="14.25" customHeight="1" x14ac:dyDescent="0.15">
      <c r="A102" s="115"/>
      <c r="B102" s="115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</row>
    <row r="103" spans="1:12" ht="42" customHeight="1" x14ac:dyDescent="0.15">
      <c r="A103" s="252" t="str">
        <f>A$3</f>
        <v xml:space="preserve"> IT 의료융합기술센터 전기공사</v>
      </c>
      <c r="B103" s="252"/>
      <c r="C103" s="252"/>
      <c r="D103" s="252"/>
      <c r="E103" s="252"/>
      <c r="F103" s="252"/>
      <c r="G103" s="252"/>
      <c r="H103" s="252"/>
      <c r="I103" s="252"/>
      <c r="J103" s="252"/>
      <c r="K103" s="252"/>
      <c r="L103" s="252"/>
    </row>
    <row r="104" spans="1:12" ht="14.25" customHeight="1" x14ac:dyDescent="0.15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</row>
    <row r="105" spans="1:12" ht="14.25" customHeight="1" x14ac:dyDescent="0.15">
      <c r="A105" s="117"/>
      <c r="B105" s="117"/>
      <c r="C105" s="117" t="s">
        <v>67</v>
      </c>
      <c r="D105" s="117"/>
      <c r="E105" s="117"/>
      <c r="F105" s="117"/>
      <c r="G105" s="117"/>
      <c r="H105" s="117"/>
      <c r="I105" s="117"/>
      <c r="J105" s="117"/>
      <c r="K105" s="117"/>
      <c r="L105" s="117"/>
    </row>
    <row r="106" spans="1:12" ht="14.25" customHeight="1" x14ac:dyDescent="0.15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</row>
    <row r="107" spans="1:12" ht="42" customHeight="1" x14ac:dyDescent="0.15">
      <c r="A107" s="250" t="s">
        <v>71</v>
      </c>
      <c r="B107" s="250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</row>
    <row r="108" spans="1:12" ht="14.25" customHeight="1" x14ac:dyDescent="0.15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</row>
    <row r="109" spans="1:12" ht="14.25" customHeight="1" x14ac:dyDescent="0.15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</row>
    <row r="110" spans="1:12" ht="14.25" customHeight="1" x14ac:dyDescent="0.15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</row>
    <row r="111" spans="1:12" ht="14.25" customHeight="1" x14ac:dyDescent="0.15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</row>
    <row r="112" spans="1:12" ht="14.25" customHeight="1" x14ac:dyDescent="0.15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</row>
    <row r="113" spans="1:12" ht="14.25" customHeight="1" x14ac:dyDescent="0.15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</row>
    <row r="114" spans="1:12" ht="14.25" customHeight="1" x14ac:dyDescent="0.15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</row>
    <row r="115" spans="1:12" ht="14.25" customHeight="1" x14ac:dyDescent="0.1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</row>
    <row r="116" spans="1:12" ht="27.6" customHeight="1" x14ac:dyDescent="0.25">
      <c r="A116" s="251" t="str">
        <f>A$16</f>
        <v>2024.  07.</v>
      </c>
      <c r="B116" s="251"/>
      <c r="C116" s="251"/>
      <c r="D116" s="251"/>
      <c r="E116" s="251"/>
      <c r="F116" s="251"/>
      <c r="G116" s="251"/>
      <c r="H116" s="251"/>
      <c r="I116" s="251"/>
      <c r="J116" s="251"/>
      <c r="K116" s="251"/>
      <c r="L116" s="251"/>
    </row>
    <row r="117" spans="1:12" ht="14.25" customHeight="1" x14ac:dyDescent="0.15">
      <c r="A117" s="115"/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</row>
    <row r="118" spans="1:12" ht="14.25" customHeight="1" x14ac:dyDescent="0.15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</row>
    <row r="119" spans="1:12" ht="14.25" customHeight="1" x14ac:dyDescent="0.15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</row>
    <row r="120" spans="1:12" ht="36.950000000000003" customHeight="1" x14ac:dyDescent="0.25">
      <c r="A120" s="251" t="str">
        <f>A$20</f>
        <v>구미전자정보기술원</v>
      </c>
      <c r="B120" s="251"/>
      <c r="C120" s="251"/>
      <c r="D120" s="251"/>
      <c r="E120" s="251"/>
      <c r="F120" s="251"/>
      <c r="G120" s="251"/>
      <c r="H120" s="251"/>
      <c r="I120" s="251"/>
      <c r="J120" s="251"/>
      <c r="K120" s="251"/>
      <c r="L120" s="251"/>
    </row>
    <row r="121" spans="1:12" ht="14.25" customHeight="1" x14ac:dyDescent="0.15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</row>
    <row r="122" spans="1:12" ht="14.25" customHeight="1" x14ac:dyDescent="0.15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</row>
    <row r="123" spans="1:12" ht="14.25" customHeight="1" x14ac:dyDescent="0.15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</row>
    <row r="124" spans="1:12" ht="14.25" customHeight="1" x14ac:dyDescent="0.15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</row>
    <row r="125" spans="1:12" ht="14.25" customHeight="1" x14ac:dyDescent="0.1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</row>
    <row r="126" spans="1:12" ht="14.25" customHeight="1" x14ac:dyDescent="0.15">
      <c r="A126" s="115"/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</row>
    <row r="127" spans="1:12" ht="14.25" customHeight="1" x14ac:dyDescent="0.15">
      <c r="A127" s="115"/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</row>
    <row r="128" spans="1:12" ht="42" customHeight="1" x14ac:dyDescent="0.15">
      <c r="A128" s="252" t="str">
        <f>A$3</f>
        <v xml:space="preserve"> IT 의료융합기술센터 전기공사</v>
      </c>
      <c r="B128" s="252"/>
      <c r="C128" s="252"/>
      <c r="D128" s="252"/>
      <c r="E128" s="252"/>
      <c r="F128" s="252"/>
      <c r="G128" s="252"/>
      <c r="H128" s="252"/>
      <c r="I128" s="252"/>
      <c r="J128" s="252"/>
      <c r="K128" s="252"/>
      <c r="L128" s="252"/>
    </row>
    <row r="129" spans="1:12" ht="14.25" customHeight="1" x14ac:dyDescent="0.15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</row>
    <row r="130" spans="1:12" ht="14.25" customHeight="1" x14ac:dyDescent="0.15">
      <c r="A130" s="117"/>
      <c r="B130" s="117"/>
      <c r="C130" s="117" t="s">
        <v>67</v>
      </c>
      <c r="D130" s="117"/>
      <c r="E130" s="117"/>
      <c r="F130" s="117"/>
      <c r="G130" s="117"/>
      <c r="H130" s="117"/>
      <c r="I130" s="117"/>
      <c r="J130" s="117"/>
      <c r="K130" s="117"/>
      <c r="L130" s="117"/>
    </row>
    <row r="131" spans="1:12" ht="14.25" customHeight="1" x14ac:dyDescent="0.15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</row>
    <row r="132" spans="1:12" ht="42" customHeight="1" x14ac:dyDescent="0.15">
      <c r="A132" s="250" t="s">
        <v>92</v>
      </c>
      <c r="B132" s="250"/>
      <c r="C132" s="250"/>
      <c r="D132" s="250"/>
      <c r="E132" s="250"/>
      <c r="F132" s="250"/>
      <c r="G132" s="250"/>
      <c r="H132" s="250"/>
      <c r="I132" s="250"/>
      <c r="J132" s="250"/>
      <c r="K132" s="250"/>
      <c r="L132" s="250"/>
    </row>
    <row r="133" spans="1:12" ht="14.25" customHeight="1" x14ac:dyDescent="0.15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</row>
    <row r="134" spans="1:12" ht="14.25" customHeight="1" x14ac:dyDescent="0.15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</row>
    <row r="135" spans="1:12" ht="14.25" customHeight="1" x14ac:dyDescent="0.1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</row>
    <row r="136" spans="1:12" ht="14.25" customHeight="1" x14ac:dyDescent="0.15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</row>
    <row r="137" spans="1:12" ht="14.25" customHeight="1" x14ac:dyDescent="0.15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</row>
    <row r="138" spans="1:12" ht="14.25" customHeight="1" x14ac:dyDescent="0.15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</row>
    <row r="139" spans="1:12" ht="14.25" customHeight="1" x14ac:dyDescent="0.15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</row>
    <row r="140" spans="1:12" ht="14.25" customHeight="1" x14ac:dyDescent="0.15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</row>
    <row r="141" spans="1:12" ht="27.6" customHeight="1" x14ac:dyDescent="0.25">
      <c r="A141" s="251" t="str">
        <f>A$16</f>
        <v>2024.  07.</v>
      </c>
      <c r="B141" s="251"/>
      <c r="C141" s="251"/>
      <c r="D141" s="251"/>
      <c r="E141" s="251"/>
      <c r="F141" s="251"/>
      <c r="G141" s="251"/>
      <c r="H141" s="251"/>
      <c r="I141" s="251"/>
      <c r="J141" s="251"/>
      <c r="K141" s="251"/>
      <c r="L141" s="251"/>
    </row>
    <row r="142" spans="1:12" ht="14.25" customHeight="1" x14ac:dyDescent="0.15">
      <c r="A142" s="115"/>
      <c r="B142" s="115"/>
      <c r="C142" s="115"/>
      <c r="D142" s="115"/>
      <c r="E142" s="115"/>
      <c r="F142" s="115"/>
      <c r="G142" s="115"/>
      <c r="H142" s="115"/>
      <c r="I142" s="115"/>
      <c r="J142" s="115"/>
      <c r="K142" s="115"/>
      <c r="L142" s="115"/>
    </row>
    <row r="143" spans="1:12" ht="14.25" customHeight="1" x14ac:dyDescent="0.15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</row>
    <row r="144" spans="1:12" ht="14.25" customHeight="1" x14ac:dyDescent="0.15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</row>
    <row r="145" spans="1:12" ht="36.950000000000003" customHeight="1" x14ac:dyDescent="0.25">
      <c r="A145" s="251" t="str">
        <f>A$20</f>
        <v>구미전자정보기술원</v>
      </c>
      <c r="B145" s="251"/>
      <c r="C145" s="251"/>
      <c r="D145" s="251"/>
      <c r="E145" s="251"/>
      <c r="F145" s="251"/>
      <c r="G145" s="251"/>
      <c r="H145" s="251"/>
      <c r="I145" s="251"/>
      <c r="J145" s="251"/>
      <c r="K145" s="251"/>
      <c r="L145" s="251"/>
    </row>
    <row r="146" spans="1:12" ht="14.25" customHeight="1" x14ac:dyDescent="0.15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</row>
    <row r="147" spans="1:12" ht="14.25" customHeight="1" x14ac:dyDescent="0.15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</row>
    <row r="148" spans="1:12" ht="14.25" customHeight="1" x14ac:dyDescent="0.15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</row>
    <row r="149" spans="1:12" ht="14.25" customHeight="1" x14ac:dyDescent="0.15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</row>
    <row r="150" spans="1:12" ht="14.25" customHeight="1" x14ac:dyDescent="0.15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</row>
    <row r="151" spans="1:12" ht="14.25" customHeight="1" x14ac:dyDescent="0.15">
      <c r="A151" s="115"/>
      <c r="B151" s="115"/>
      <c r="C151" s="115"/>
      <c r="D151" s="115"/>
      <c r="E151" s="115"/>
      <c r="F151" s="115"/>
      <c r="G151" s="115"/>
      <c r="H151" s="115"/>
      <c r="I151" s="115"/>
      <c r="J151" s="115"/>
      <c r="K151" s="115"/>
      <c r="L151" s="115"/>
    </row>
    <row r="152" spans="1:12" ht="14.25" customHeight="1" x14ac:dyDescent="0.15">
      <c r="A152" s="115"/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</row>
    <row r="153" spans="1:12" ht="42" customHeight="1" x14ac:dyDescent="0.15">
      <c r="A153" s="252" t="str">
        <f>A$3</f>
        <v xml:space="preserve"> IT 의료융합기술센터 전기공사</v>
      </c>
      <c r="B153" s="252"/>
      <c r="C153" s="252"/>
      <c r="D153" s="252"/>
      <c r="E153" s="252"/>
      <c r="F153" s="252"/>
      <c r="G153" s="252"/>
      <c r="H153" s="252"/>
      <c r="I153" s="252"/>
      <c r="J153" s="252"/>
      <c r="K153" s="252"/>
      <c r="L153" s="252"/>
    </row>
    <row r="154" spans="1:12" ht="14.25" customHeight="1" x14ac:dyDescent="0.15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</row>
    <row r="155" spans="1:12" ht="14.25" customHeight="1" x14ac:dyDescent="0.15">
      <c r="A155" s="117"/>
      <c r="B155" s="117"/>
      <c r="C155" s="117" t="s">
        <v>67</v>
      </c>
      <c r="D155" s="117"/>
      <c r="E155" s="117"/>
      <c r="F155" s="117"/>
      <c r="G155" s="117"/>
      <c r="H155" s="117"/>
      <c r="I155" s="117"/>
      <c r="J155" s="117"/>
      <c r="K155" s="117"/>
      <c r="L155" s="117"/>
    </row>
    <row r="156" spans="1:12" ht="14.25" customHeight="1" x14ac:dyDescent="0.15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</row>
    <row r="157" spans="1:12" ht="42" customHeight="1" x14ac:dyDescent="0.15">
      <c r="A157" s="250" t="s">
        <v>555</v>
      </c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</row>
    <row r="158" spans="1:12" ht="14.25" customHeight="1" x14ac:dyDescent="0.15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</row>
    <row r="159" spans="1:12" ht="14.25" customHeight="1" x14ac:dyDescent="0.15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</row>
    <row r="160" spans="1:12" ht="14.25" customHeight="1" x14ac:dyDescent="0.15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</row>
    <row r="161" spans="1:12" ht="14.25" customHeight="1" x14ac:dyDescent="0.15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</row>
    <row r="162" spans="1:12" ht="14.25" customHeight="1" x14ac:dyDescent="0.15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</row>
    <row r="163" spans="1:12" ht="14.25" customHeight="1" x14ac:dyDescent="0.15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</row>
    <row r="164" spans="1:12" ht="14.25" customHeight="1" x14ac:dyDescent="0.15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</row>
    <row r="165" spans="1:12" ht="14.25" customHeight="1" x14ac:dyDescent="0.1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</row>
    <row r="166" spans="1:12" ht="27.6" customHeight="1" x14ac:dyDescent="0.25">
      <c r="A166" s="251" t="str">
        <f>A$16</f>
        <v>2024.  07.</v>
      </c>
      <c r="B166" s="251"/>
      <c r="C166" s="251"/>
      <c r="D166" s="251"/>
      <c r="E166" s="251"/>
      <c r="F166" s="251"/>
      <c r="G166" s="251"/>
      <c r="H166" s="251"/>
      <c r="I166" s="251"/>
      <c r="J166" s="251"/>
      <c r="K166" s="251"/>
      <c r="L166" s="251"/>
    </row>
    <row r="167" spans="1:12" ht="14.25" customHeight="1" x14ac:dyDescent="0.15">
      <c r="A167" s="115"/>
      <c r="B167" s="115"/>
      <c r="C167" s="115"/>
      <c r="D167" s="115"/>
      <c r="E167" s="115"/>
      <c r="F167" s="115"/>
      <c r="G167" s="115"/>
      <c r="H167" s="115"/>
      <c r="I167" s="115"/>
      <c r="J167" s="115"/>
      <c r="K167" s="115"/>
      <c r="L167" s="115"/>
    </row>
    <row r="168" spans="1:12" ht="14.25" customHeight="1" x14ac:dyDescent="0.15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</row>
    <row r="169" spans="1:12" ht="14.25" customHeight="1" x14ac:dyDescent="0.15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</row>
    <row r="170" spans="1:12" ht="36.950000000000003" customHeight="1" x14ac:dyDescent="0.25">
      <c r="A170" s="251" t="str">
        <f>A$20</f>
        <v>구미전자정보기술원</v>
      </c>
      <c r="B170" s="251"/>
      <c r="C170" s="251"/>
      <c r="D170" s="251"/>
      <c r="E170" s="251"/>
      <c r="F170" s="251"/>
      <c r="G170" s="251"/>
      <c r="H170" s="251"/>
      <c r="I170" s="251"/>
      <c r="J170" s="251"/>
      <c r="K170" s="251"/>
      <c r="L170" s="251"/>
    </row>
    <row r="171" spans="1:12" ht="14.25" customHeight="1" x14ac:dyDescent="0.15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</row>
    <row r="172" spans="1:12" ht="14.25" customHeight="1" x14ac:dyDescent="0.15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</row>
    <row r="173" spans="1:12" ht="14.25" customHeight="1" x14ac:dyDescent="0.15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</row>
    <row r="174" spans="1:12" ht="14.25" customHeight="1" x14ac:dyDescent="0.15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</row>
    <row r="175" spans="1:12" ht="14.25" customHeight="1" x14ac:dyDescent="0.1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</row>
    <row r="176" spans="1:12" ht="14.25" customHeight="1" x14ac:dyDescent="0.15">
      <c r="A176" s="115"/>
      <c r="B176" s="115"/>
      <c r="C176" s="115"/>
      <c r="D176" s="115"/>
      <c r="E176" s="115"/>
      <c r="F176" s="115"/>
      <c r="G176" s="115"/>
      <c r="H176" s="115"/>
      <c r="I176" s="115"/>
      <c r="J176" s="115"/>
      <c r="K176" s="115"/>
      <c r="L176" s="115"/>
    </row>
    <row r="177" spans="1:12" ht="14.25" customHeight="1" x14ac:dyDescent="0.15">
      <c r="A177" s="115"/>
      <c r="B177" s="115"/>
      <c r="C177" s="115"/>
      <c r="D177" s="115"/>
      <c r="E177" s="115"/>
      <c r="F177" s="115"/>
      <c r="G177" s="115"/>
      <c r="H177" s="115"/>
      <c r="I177" s="115"/>
      <c r="J177" s="115"/>
      <c r="K177" s="115"/>
      <c r="L177" s="115"/>
    </row>
    <row r="178" spans="1:12" ht="42" customHeight="1" x14ac:dyDescent="0.15">
      <c r="A178" s="252" t="str">
        <f>A$3</f>
        <v xml:space="preserve"> IT 의료융합기술센터 전기공사</v>
      </c>
      <c r="B178" s="252"/>
      <c r="C178" s="252"/>
      <c r="D178" s="252"/>
      <c r="E178" s="252"/>
      <c r="F178" s="252"/>
      <c r="G178" s="252"/>
      <c r="H178" s="252"/>
      <c r="I178" s="252"/>
      <c r="J178" s="252"/>
      <c r="K178" s="252"/>
      <c r="L178" s="252"/>
    </row>
    <row r="179" spans="1:12" ht="14.25" customHeight="1" x14ac:dyDescent="0.15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</row>
    <row r="180" spans="1:12" ht="14.25" customHeight="1" x14ac:dyDescent="0.15">
      <c r="A180" s="117"/>
      <c r="B180" s="117"/>
      <c r="C180" s="117" t="s">
        <v>67</v>
      </c>
      <c r="D180" s="117"/>
      <c r="E180" s="117"/>
      <c r="F180" s="117"/>
      <c r="G180" s="117"/>
      <c r="H180" s="117"/>
      <c r="I180" s="117"/>
      <c r="J180" s="117"/>
      <c r="K180" s="117"/>
      <c r="L180" s="117"/>
    </row>
    <row r="181" spans="1:12" ht="14.25" customHeight="1" x14ac:dyDescent="0.15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</row>
    <row r="182" spans="1:12" ht="42" customHeight="1" x14ac:dyDescent="0.15">
      <c r="A182" s="250" t="s">
        <v>168</v>
      </c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</row>
    <row r="183" spans="1:12" ht="14.25" customHeight="1" x14ac:dyDescent="0.15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</row>
    <row r="184" spans="1:12" ht="14.25" customHeight="1" x14ac:dyDescent="0.15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</row>
    <row r="185" spans="1:12" ht="14.25" customHeight="1" x14ac:dyDescent="0.1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</row>
    <row r="186" spans="1:12" ht="14.25" customHeight="1" x14ac:dyDescent="0.15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</row>
    <row r="187" spans="1:12" ht="14.25" customHeight="1" x14ac:dyDescent="0.15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</row>
    <row r="188" spans="1:12" ht="14.25" customHeight="1" x14ac:dyDescent="0.15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</row>
    <row r="189" spans="1:12" ht="14.25" customHeight="1" x14ac:dyDescent="0.15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</row>
    <row r="190" spans="1:12" ht="14.25" customHeight="1" x14ac:dyDescent="0.15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</row>
    <row r="191" spans="1:12" ht="27.6" customHeight="1" x14ac:dyDescent="0.25">
      <c r="A191" s="251" t="str">
        <f>A$16</f>
        <v>2024.  07.</v>
      </c>
      <c r="B191" s="251"/>
      <c r="C191" s="251"/>
      <c r="D191" s="251"/>
      <c r="E191" s="251"/>
      <c r="F191" s="251"/>
      <c r="G191" s="251"/>
      <c r="H191" s="251"/>
      <c r="I191" s="251"/>
      <c r="J191" s="251"/>
      <c r="K191" s="251"/>
      <c r="L191" s="251"/>
    </row>
    <row r="192" spans="1:12" ht="14.25" customHeight="1" x14ac:dyDescent="0.1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</row>
    <row r="193" spans="1:12" ht="14.25" customHeight="1" x14ac:dyDescent="0.15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</row>
    <row r="194" spans="1:12" ht="14.25" customHeight="1" x14ac:dyDescent="0.15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</row>
    <row r="195" spans="1:12" ht="36.950000000000003" customHeight="1" x14ac:dyDescent="0.25">
      <c r="A195" s="251" t="str">
        <f>A$20</f>
        <v>구미전자정보기술원</v>
      </c>
      <c r="B195" s="251"/>
      <c r="C195" s="251"/>
      <c r="D195" s="251"/>
      <c r="E195" s="251"/>
      <c r="F195" s="251"/>
      <c r="G195" s="251"/>
      <c r="H195" s="251"/>
      <c r="I195" s="251"/>
      <c r="J195" s="251"/>
      <c r="K195" s="251"/>
      <c r="L195" s="251"/>
    </row>
    <row r="196" spans="1:12" ht="14.25" customHeight="1" x14ac:dyDescent="0.15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</row>
    <row r="197" spans="1:12" ht="14.25" customHeight="1" x14ac:dyDescent="0.15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</row>
    <row r="198" spans="1:12" ht="14.25" customHeight="1" x14ac:dyDescent="0.15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</row>
    <row r="199" spans="1:12" ht="14.25" customHeight="1" x14ac:dyDescent="0.15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</row>
    <row r="200" spans="1:12" ht="14.25" customHeight="1" x14ac:dyDescent="0.15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</row>
    <row r="201" spans="1:12" ht="14.25" customHeight="1" x14ac:dyDescent="0.15">
      <c r="A201" s="115"/>
      <c r="B201" s="115"/>
      <c r="C201" s="115"/>
      <c r="D201" s="115"/>
      <c r="E201" s="115"/>
      <c r="F201" s="115"/>
      <c r="G201" s="115"/>
      <c r="H201" s="115"/>
      <c r="I201" s="115"/>
      <c r="J201" s="115"/>
      <c r="K201" s="115"/>
      <c r="L201" s="115"/>
    </row>
    <row r="202" spans="1:12" ht="14.25" customHeight="1" x14ac:dyDescent="0.15">
      <c r="A202" s="115"/>
      <c r="B202" s="115"/>
      <c r="C202" s="115"/>
      <c r="D202" s="115"/>
      <c r="E202" s="115"/>
      <c r="F202" s="115"/>
      <c r="G202" s="115"/>
      <c r="H202" s="115"/>
      <c r="I202" s="115"/>
      <c r="J202" s="115"/>
      <c r="K202" s="115"/>
      <c r="L202" s="115"/>
    </row>
    <row r="203" spans="1:12" ht="42" customHeight="1" x14ac:dyDescent="0.15">
      <c r="A203" s="252" t="str">
        <f>A$3</f>
        <v xml:space="preserve"> IT 의료융합기술센터 전기공사</v>
      </c>
      <c r="B203" s="252"/>
      <c r="C203" s="252"/>
      <c r="D203" s="252"/>
      <c r="E203" s="252"/>
      <c r="F203" s="252"/>
      <c r="G203" s="252"/>
      <c r="H203" s="252"/>
      <c r="I203" s="252"/>
      <c r="J203" s="252"/>
      <c r="K203" s="252"/>
      <c r="L203" s="252"/>
    </row>
    <row r="204" spans="1:12" ht="14.25" customHeight="1" x14ac:dyDescent="0.15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</row>
    <row r="205" spans="1:12" ht="14.25" customHeight="1" x14ac:dyDescent="0.15">
      <c r="A205" s="117"/>
      <c r="B205" s="117"/>
      <c r="C205" s="117" t="s">
        <v>67</v>
      </c>
      <c r="D205" s="117"/>
      <c r="E205" s="117"/>
      <c r="F205" s="117"/>
      <c r="G205" s="117"/>
      <c r="H205" s="117"/>
      <c r="I205" s="117"/>
      <c r="J205" s="117"/>
      <c r="K205" s="117"/>
      <c r="L205" s="117"/>
    </row>
    <row r="206" spans="1:12" ht="14.25" customHeight="1" x14ac:dyDescent="0.15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</row>
    <row r="207" spans="1:12" ht="42" customHeight="1" x14ac:dyDescent="0.15">
      <c r="A207" s="250" t="s">
        <v>164</v>
      </c>
      <c r="B207" s="250"/>
      <c r="C207" s="250"/>
      <c r="D207" s="250"/>
      <c r="E207" s="250"/>
      <c r="F207" s="250"/>
      <c r="G207" s="250"/>
      <c r="H207" s="250"/>
      <c r="I207" s="250"/>
      <c r="J207" s="250"/>
      <c r="K207" s="250"/>
      <c r="L207" s="250"/>
    </row>
    <row r="208" spans="1:12" ht="14.25" customHeight="1" x14ac:dyDescent="0.15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</row>
    <row r="209" spans="1:12" ht="14.25" customHeight="1" x14ac:dyDescent="0.15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</row>
    <row r="210" spans="1:12" ht="14.25" customHeight="1" x14ac:dyDescent="0.15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</row>
    <row r="211" spans="1:12" ht="14.25" customHeight="1" x14ac:dyDescent="0.15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</row>
    <row r="212" spans="1:12" ht="14.25" customHeight="1" x14ac:dyDescent="0.15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</row>
    <row r="213" spans="1:12" ht="14.25" customHeight="1" x14ac:dyDescent="0.15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</row>
    <row r="214" spans="1:12" ht="14.25" customHeight="1" x14ac:dyDescent="0.15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</row>
    <row r="215" spans="1:12" ht="14.25" customHeight="1" x14ac:dyDescent="0.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</row>
    <row r="216" spans="1:12" ht="27.6" customHeight="1" x14ac:dyDescent="0.25">
      <c r="A216" s="251" t="str">
        <f>A$16</f>
        <v>2024.  07.</v>
      </c>
      <c r="B216" s="251"/>
      <c r="C216" s="251"/>
      <c r="D216" s="251"/>
      <c r="E216" s="251"/>
      <c r="F216" s="251"/>
      <c r="G216" s="251"/>
      <c r="H216" s="251"/>
      <c r="I216" s="251"/>
      <c r="J216" s="251"/>
      <c r="K216" s="251"/>
      <c r="L216" s="251"/>
    </row>
    <row r="217" spans="1:12" ht="14.25" customHeight="1" x14ac:dyDescent="0.15">
      <c r="A217" s="115"/>
      <c r="B217" s="115"/>
      <c r="C217" s="115"/>
      <c r="D217" s="115"/>
      <c r="E217" s="115"/>
      <c r="F217" s="115"/>
      <c r="G217" s="115"/>
      <c r="H217" s="115"/>
      <c r="I217" s="115"/>
      <c r="J217" s="115"/>
      <c r="K217" s="115"/>
      <c r="L217" s="115"/>
    </row>
    <row r="218" spans="1:12" ht="14.25" customHeight="1" x14ac:dyDescent="0.15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</row>
    <row r="219" spans="1:12" ht="14.25" customHeight="1" x14ac:dyDescent="0.15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</row>
    <row r="220" spans="1:12" ht="36.950000000000003" customHeight="1" x14ac:dyDescent="0.25">
      <c r="A220" s="251" t="str">
        <f>A$20</f>
        <v>구미전자정보기술원</v>
      </c>
      <c r="B220" s="251"/>
      <c r="C220" s="251"/>
      <c r="D220" s="251"/>
      <c r="E220" s="251"/>
      <c r="F220" s="251"/>
      <c r="G220" s="251"/>
      <c r="H220" s="251"/>
      <c r="I220" s="251"/>
      <c r="J220" s="251"/>
      <c r="K220" s="251"/>
      <c r="L220" s="251"/>
    </row>
    <row r="221" spans="1:12" ht="14.25" customHeight="1" x14ac:dyDescent="0.15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</row>
    <row r="222" spans="1:12" ht="14.25" customHeight="1" x14ac:dyDescent="0.15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</row>
    <row r="223" spans="1:12" ht="14.25" customHeight="1" x14ac:dyDescent="0.15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</row>
    <row r="224" spans="1:12" ht="14.25" customHeight="1" x14ac:dyDescent="0.15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</row>
    <row r="225" spans="1:12" ht="14.25" customHeight="1" x14ac:dyDescent="0.1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</row>
    <row r="226" spans="1:12" ht="14.25" customHeight="1" x14ac:dyDescent="0.15">
      <c r="A226" s="115"/>
      <c r="B226" s="115"/>
      <c r="C226" s="115"/>
      <c r="D226" s="115"/>
      <c r="E226" s="115"/>
      <c r="F226" s="115"/>
      <c r="G226" s="115"/>
      <c r="H226" s="115"/>
      <c r="I226" s="115"/>
      <c r="J226" s="115"/>
      <c r="K226" s="115"/>
      <c r="L226" s="115"/>
    </row>
    <row r="227" spans="1:12" ht="14.25" customHeight="1" x14ac:dyDescent="0.15">
      <c r="A227" s="115"/>
      <c r="B227" s="115"/>
      <c r="C227" s="115"/>
      <c r="D227" s="115"/>
      <c r="E227" s="115"/>
      <c r="F227" s="115"/>
      <c r="G227" s="115"/>
      <c r="H227" s="115"/>
      <c r="I227" s="115"/>
      <c r="J227" s="115"/>
      <c r="K227" s="115"/>
      <c r="L227" s="115"/>
    </row>
    <row r="228" spans="1:12" ht="42" customHeight="1" x14ac:dyDescent="0.15">
      <c r="A228" s="253" t="s">
        <v>165</v>
      </c>
      <c r="B228" s="253"/>
      <c r="C228" s="253"/>
      <c r="D228" s="253"/>
      <c r="E228" s="253"/>
      <c r="F228" s="253"/>
      <c r="G228" s="253"/>
      <c r="H228" s="253"/>
      <c r="I228" s="253"/>
      <c r="J228" s="253"/>
      <c r="K228" s="253"/>
      <c r="L228" s="253"/>
    </row>
    <row r="229" spans="1:12" ht="14.25" customHeight="1" x14ac:dyDescent="0.15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</row>
    <row r="230" spans="1:12" ht="14.25" customHeight="1" x14ac:dyDescent="0.15">
      <c r="A230" s="117"/>
      <c r="B230" s="117"/>
      <c r="C230" s="117" t="s">
        <v>166</v>
      </c>
      <c r="D230" s="117"/>
      <c r="E230" s="117"/>
      <c r="F230" s="117"/>
      <c r="G230" s="117"/>
      <c r="H230" s="117"/>
      <c r="I230" s="117"/>
      <c r="J230" s="117"/>
      <c r="K230" s="117"/>
      <c r="L230" s="117"/>
    </row>
    <row r="231" spans="1:12" ht="14.25" customHeight="1" x14ac:dyDescent="0.15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</row>
    <row r="232" spans="1:12" ht="42" customHeight="1" x14ac:dyDescent="0.15">
      <c r="A232" s="254" t="s">
        <v>556</v>
      </c>
      <c r="B232" s="254"/>
      <c r="C232" s="254"/>
      <c r="D232" s="254"/>
      <c r="E232" s="254"/>
      <c r="F232" s="254"/>
      <c r="G232" s="254"/>
      <c r="H232" s="254"/>
      <c r="I232" s="254"/>
      <c r="J232" s="254"/>
      <c r="K232" s="254"/>
      <c r="L232" s="254"/>
    </row>
    <row r="233" spans="1:12" ht="42" customHeight="1" x14ac:dyDescent="0.15">
      <c r="A233" s="254" t="s">
        <v>557</v>
      </c>
      <c r="B233" s="254"/>
      <c r="C233" s="254"/>
      <c r="D233" s="254"/>
      <c r="E233" s="254"/>
      <c r="F233" s="254"/>
      <c r="G233" s="254"/>
      <c r="H233" s="254"/>
      <c r="I233" s="254"/>
      <c r="J233" s="254"/>
      <c r="K233" s="254"/>
      <c r="L233" s="254"/>
    </row>
    <row r="234" spans="1:12" ht="42" customHeight="1" x14ac:dyDescent="0.15">
      <c r="A234" s="254"/>
      <c r="B234" s="254"/>
      <c r="C234" s="254"/>
      <c r="D234" s="254"/>
      <c r="E234" s="254"/>
      <c r="F234" s="254"/>
      <c r="G234" s="254"/>
      <c r="H234" s="254"/>
      <c r="I234" s="254"/>
      <c r="J234" s="254"/>
      <c r="K234" s="254"/>
      <c r="L234" s="254"/>
    </row>
    <row r="235" spans="1:12" ht="42" customHeight="1" x14ac:dyDescent="0.15">
      <c r="A235" s="254"/>
      <c r="B235" s="254"/>
      <c r="C235" s="254"/>
      <c r="D235" s="254"/>
      <c r="E235" s="254"/>
      <c r="F235" s="254"/>
      <c r="G235" s="254"/>
      <c r="H235" s="254"/>
      <c r="I235" s="254"/>
      <c r="J235" s="254"/>
      <c r="K235" s="254"/>
      <c r="L235" s="254"/>
    </row>
    <row r="236" spans="1:12" ht="42" customHeight="1" x14ac:dyDescent="0.15">
      <c r="A236" s="254"/>
      <c r="B236" s="254"/>
      <c r="C236" s="254"/>
      <c r="D236" s="254"/>
      <c r="E236" s="254"/>
      <c r="F236" s="254"/>
      <c r="G236" s="254"/>
      <c r="H236" s="254"/>
      <c r="I236" s="254"/>
      <c r="J236" s="254"/>
      <c r="K236" s="254"/>
      <c r="L236" s="254"/>
    </row>
    <row r="237" spans="1:12" ht="14.25" customHeight="1" x14ac:dyDescent="0.15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</row>
    <row r="238" spans="1:12" ht="14.25" customHeight="1" x14ac:dyDescent="0.15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</row>
    <row r="239" spans="1:12" ht="14.25" customHeight="1" x14ac:dyDescent="0.15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</row>
    <row r="240" spans="1:12" ht="14.25" customHeight="1" x14ac:dyDescent="0.15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117"/>
    </row>
    <row r="241" spans="1:12" ht="27.6" customHeight="1" x14ac:dyDescent="0.25">
      <c r="A241" s="251"/>
      <c r="B241" s="251"/>
      <c r="C241" s="251"/>
      <c r="D241" s="251"/>
      <c r="E241" s="251"/>
      <c r="F241" s="251"/>
      <c r="G241" s="251"/>
      <c r="H241" s="251"/>
      <c r="I241" s="251"/>
      <c r="J241" s="251"/>
      <c r="K241" s="251"/>
      <c r="L241" s="251"/>
    </row>
    <row r="242" spans="1:12" ht="14.25" customHeight="1" x14ac:dyDescent="0.15">
      <c r="A242" s="115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</row>
    <row r="243" spans="1:12" ht="14.25" customHeight="1" x14ac:dyDescent="0.15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</row>
    <row r="244" spans="1:12" ht="14.25" customHeight="1" x14ac:dyDescent="0.15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</row>
    <row r="245" spans="1:12" ht="14.25" customHeight="1" x14ac:dyDescent="0.15"/>
    <row r="246" spans="1:12" ht="14.25" customHeight="1" x14ac:dyDescent="0.15"/>
    <row r="247" spans="1:12" ht="14.25" customHeight="1" x14ac:dyDescent="0.15"/>
    <row r="248" spans="1:12" ht="14.25" customHeight="1" x14ac:dyDescent="0.15"/>
    <row r="249" spans="1:12" ht="14.25" customHeight="1" x14ac:dyDescent="0.15"/>
    <row r="250" spans="1:12" ht="14.25" customHeight="1" x14ac:dyDescent="0.15"/>
    <row r="251" spans="1:12" ht="14.25" customHeight="1" x14ac:dyDescent="0.15"/>
    <row r="252" spans="1:12" ht="14.25" customHeight="1" x14ac:dyDescent="0.15"/>
  </sheetData>
  <mergeCells count="43">
    <mergeCell ref="A232:L232"/>
    <mergeCell ref="A241:L241"/>
    <mergeCell ref="A233:L233"/>
    <mergeCell ref="A234:L234"/>
    <mergeCell ref="A235:L235"/>
    <mergeCell ref="A236:L236"/>
    <mergeCell ref="A203:L203"/>
    <mergeCell ref="A207:L207"/>
    <mergeCell ref="A216:L216"/>
    <mergeCell ref="A220:L220"/>
    <mergeCell ref="A228:L228"/>
    <mergeCell ref="A195:L195"/>
    <mergeCell ref="A128:L128"/>
    <mergeCell ref="A132:L132"/>
    <mergeCell ref="A141:L141"/>
    <mergeCell ref="A145:L145"/>
    <mergeCell ref="A153:L153"/>
    <mergeCell ref="A157:L157"/>
    <mergeCell ref="A166:L166"/>
    <mergeCell ref="A170:L170"/>
    <mergeCell ref="A116:L116"/>
    <mergeCell ref="A120:L120"/>
    <mergeCell ref="A178:L178"/>
    <mergeCell ref="A182:L182"/>
    <mergeCell ref="A191:L191"/>
    <mergeCell ref="A82:L82"/>
    <mergeCell ref="A91:L91"/>
    <mergeCell ref="A95:L95"/>
    <mergeCell ref="A103:L103"/>
    <mergeCell ref="A107:L107"/>
    <mergeCell ref="A53:L53"/>
    <mergeCell ref="A57:L57"/>
    <mergeCell ref="A66:L66"/>
    <mergeCell ref="A70:L70"/>
    <mergeCell ref="A78:L78"/>
    <mergeCell ref="A32:L32"/>
    <mergeCell ref="A41:L41"/>
    <mergeCell ref="A45:L45"/>
    <mergeCell ref="A3:L3"/>
    <mergeCell ref="A7:L7"/>
    <mergeCell ref="A16:L16"/>
    <mergeCell ref="A20:L20"/>
    <mergeCell ref="A28:L28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40"/>
  <sheetViews>
    <sheetView tabSelected="1" view="pageBreakPreview" zoomScale="85" zoomScaleNormal="85" workbookViewId="0">
      <selection activeCell="D247" sqref="D247"/>
    </sheetView>
  </sheetViews>
  <sheetFormatPr defaultRowHeight="13.5" x14ac:dyDescent="0.15"/>
  <cols>
    <col min="1" max="1" width="5.21875" customWidth="1"/>
    <col min="2" max="2" width="13.33203125" customWidth="1"/>
    <col min="3" max="3" width="5.21875" customWidth="1"/>
    <col min="4" max="4" width="13.33203125" customWidth="1"/>
    <col min="5" max="5" width="5.21875" customWidth="1"/>
    <col min="6" max="6" width="13.33203125" customWidth="1"/>
    <col min="7" max="7" width="5.21875" customWidth="1"/>
    <col min="8" max="9" width="7.109375" customWidth="1"/>
    <col min="10" max="11" width="2.44140625" customWidth="1"/>
    <col min="12" max="12" width="6.21875" customWidth="1"/>
    <col min="13" max="13" width="2.44140625" customWidth="1"/>
    <col min="14" max="14" width="7.6640625" customWidth="1"/>
    <col min="15" max="16" width="9" customWidth="1"/>
    <col min="17" max="17" width="3.6640625" customWidth="1"/>
    <col min="18" max="18" width="5.109375" customWidth="1"/>
  </cols>
  <sheetData>
    <row r="1" spans="1:18" ht="9" customHeight="1" x14ac:dyDescent="0.1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2" customHeight="1" x14ac:dyDescent="0.15">
      <c r="A2" s="255" t="s">
        <v>66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</row>
    <row r="3" spans="1:18" ht="12" customHeight="1" x14ac:dyDescent="0.15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</row>
    <row r="4" spans="1:18" ht="12" customHeight="1" x14ac:dyDescent="0.1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</row>
    <row r="5" spans="1:18" ht="9" customHeight="1" x14ac:dyDescent="0.1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ht="9" customHeight="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ht="13.5" customHeight="1" x14ac:dyDescent="0.15">
      <c r="A7" s="266" t="s">
        <v>160</v>
      </c>
      <c r="B7" s="268"/>
      <c r="C7" s="266" t="s">
        <v>161</v>
      </c>
      <c r="D7" s="268"/>
      <c r="E7" s="266" t="s">
        <v>162</v>
      </c>
      <c r="F7" s="268"/>
      <c r="G7" s="266" t="s">
        <v>163</v>
      </c>
      <c r="H7" s="270"/>
      <c r="I7" s="271"/>
      <c r="J7" s="257" t="str">
        <f>LEFT(표지!A16,4)&amp;"년 "&amp;MID(표지!A16,7,3)&amp;"월      일   설 계"</f>
        <v>2024년  07월      일   설 계</v>
      </c>
      <c r="K7" s="258"/>
      <c r="L7" s="258"/>
      <c r="M7" s="258"/>
      <c r="N7" s="258"/>
      <c r="O7" s="258"/>
      <c r="P7" s="258"/>
      <c r="Q7" s="258"/>
      <c r="R7" s="259"/>
    </row>
    <row r="8" spans="1:18" ht="13.5" customHeight="1" x14ac:dyDescent="0.15">
      <c r="A8" s="266"/>
      <c r="B8" s="268"/>
      <c r="C8" s="266"/>
      <c r="D8" s="268"/>
      <c r="E8" s="266"/>
      <c r="F8" s="268"/>
      <c r="G8" s="266"/>
      <c r="H8" s="272"/>
      <c r="I8" s="273"/>
      <c r="J8" s="260"/>
      <c r="K8" s="261"/>
      <c r="L8" s="261"/>
      <c r="M8" s="261"/>
      <c r="N8" s="261"/>
      <c r="O8" s="261"/>
      <c r="P8" s="261"/>
      <c r="Q8" s="261"/>
      <c r="R8" s="262"/>
    </row>
    <row r="9" spans="1:18" ht="13.5" customHeight="1" x14ac:dyDescent="0.15">
      <c r="A9" s="266"/>
      <c r="B9" s="268"/>
      <c r="C9" s="266"/>
      <c r="D9" s="268"/>
      <c r="E9" s="266"/>
      <c r="F9" s="268"/>
      <c r="G9" s="266"/>
      <c r="H9" s="272"/>
      <c r="I9" s="273"/>
      <c r="J9" s="260"/>
      <c r="K9" s="261"/>
      <c r="L9" s="261"/>
      <c r="M9" s="261"/>
      <c r="N9" s="261"/>
      <c r="O9" s="261"/>
      <c r="P9" s="261"/>
      <c r="Q9" s="261"/>
      <c r="R9" s="262"/>
    </row>
    <row r="10" spans="1:18" ht="13.5" customHeight="1" x14ac:dyDescent="0.15">
      <c r="A10" s="267"/>
      <c r="B10" s="268"/>
      <c r="C10" s="267"/>
      <c r="D10" s="269"/>
      <c r="E10" s="267"/>
      <c r="F10" s="269"/>
      <c r="G10" s="267"/>
      <c r="H10" s="274"/>
      <c r="I10" s="275"/>
      <c r="J10" s="263"/>
      <c r="K10" s="264"/>
      <c r="L10" s="264"/>
      <c r="M10" s="264"/>
      <c r="N10" s="264"/>
      <c r="O10" s="264"/>
      <c r="P10" s="264"/>
      <c r="Q10" s="264"/>
      <c r="R10" s="265"/>
    </row>
    <row r="11" spans="1:18" ht="10.5" customHeight="1" x14ac:dyDescent="0.15">
      <c r="A11" s="283" t="str">
        <f>LEFT(표지!A16,4)&amp;"년도"</f>
        <v>2024년도</v>
      </c>
      <c r="B11" s="28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4"/>
    </row>
    <row r="12" spans="1:18" ht="10.5" customHeight="1" x14ac:dyDescent="0.15">
      <c r="A12" s="285"/>
      <c r="B12" s="28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5"/>
    </row>
    <row r="13" spans="1:18" ht="10.5" customHeight="1" x14ac:dyDescent="0.15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5"/>
    </row>
    <row r="14" spans="1:18" ht="10.5" customHeight="1" x14ac:dyDescent="0.15">
      <c r="A14" s="1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5"/>
    </row>
    <row r="15" spans="1:18" x14ac:dyDescent="0.15">
      <c r="A15" s="16"/>
      <c r="B15" s="278" t="str">
        <f>LEFT(표지!A3,LEN(표지!A3)-0)</f>
        <v xml:space="preserve"> IT 의료융합기술센터 전기공사</v>
      </c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15"/>
    </row>
    <row r="16" spans="1:18" x14ac:dyDescent="0.15">
      <c r="A16" s="16"/>
      <c r="B16" s="278"/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  <c r="N16" s="278"/>
      <c r="O16" s="278"/>
      <c r="P16" s="278"/>
      <c r="Q16" s="278"/>
      <c r="R16" s="15"/>
    </row>
    <row r="17" spans="1:18" x14ac:dyDescent="0.15">
      <c r="A17" s="16"/>
      <c r="B17" s="27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15"/>
    </row>
    <row r="18" spans="1:18" ht="10.5" customHeight="1" x14ac:dyDescent="0.3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5"/>
    </row>
    <row r="19" spans="1:18" ht="10.5" customHeight="1" x14ac:dyDescent="0.15">
      <c r="A19" s="16"/>
      <c r="B19" s="12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2"/>
      <c r="Q19" s="12"/>
      <c r="R19" s="15"/>
    </row>
    <row r="20" spans="1:18" ht="20.25" x14ac:dyDescent="0.25">
      <c r="A20" s="16"/>
      <c r="B20" s="12"/>
      <c r="C20" s="19" t="s">
        <v>81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20"/>
      <c r="P20" s="12"/>
      <c r="Q20" s="12"/>
      <c r="R20" s="15"/>
    </row>
    <row r="21" spans="1:18" s="25" customFormat="1" ht="14.25" x14ac:dyDescent="0.15">
      <c r="A21" s="21"/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2"/>
      <c r="Q21" s="22"/>
      <c r="R21" s="24"/>
    </row>
    <row r="22" spans="1:18" s="25" customFormat="1" ht="14.25" x14ac:dyDescent="0.15">
      <c r="A22" s="21"/>
      <c r="B22" s="2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2"/>
      <c r="Q22" s="22"/>
      <c r="R22" s="24"/>
    </row>
    <row r="23" spans="1:18" s="25" customFormat="1" ht="14.25" x14ac:dyDescent="0.15">
      <c r="A23" s="27"/>
      <c r="B23" s="28"/>
      <c r="C23" s="29" t="s">
        <v>74</v>
      </c>
      <c r="D23" s="29"/>
      <c r="E23" s="280" t="str">
        <f>"일금"&amp;NUMBERSTRING(N23,1)&amp;"원정"</f>
        <v>일금이천일백구십만원정</v>
      </c>
      <c r="F23" s="280"/>
      <c r="G23" s="280"/>
      <c r="H23" s="280"/>
      <c r="I23" s="280"/>
      <c r="J23" s="30"/>
      <c r="K23" s="23"/>
      <c r="L23" s="31"/>
      <c r="M23" s="29"/>
      <c r="N23" s="281">
        <f>SUM(N25:P40)</f>
        <v>21900000</v>
      </c>
      <c r="O23" s="281"/>
      <c r="P23" s="281"/>
      <c r="Q23" s="29" t="s">
        <v>75</v>
      </c>
      <c r="R23" s="32"/>
    </row>
    <row r="24" spans="1:18" s="25" customFormat="1" ht="14.25" x14ac:dyDescent="0.15">
      <c r="A24" s="21"/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4"/>
    </row>
    <row r="25" spans="1:18" s="25" customFormat="1" ht="17.100000000000001" customHeight="1" x14ac:dyDescent="0.15">
      <c r="A25" s="21"/>
      <c r="B25" s="22"/>
      <c r="C25" s="276" t="s">
        <v>80</v>
      </c>
      <c r="D25" s="276"/>
      <c r="E25" s="276"/>
      <c r="F25" s="276"/>
      <c r="G25" s="26"/>
      <c r="H25" s="277" t="s">
        <v>76</v>
      </c>
      <c r="I25" s="277"/>
      <c r="J25" s="23"/>
      <c r="K25" s="23"/>
      <c r="L25" s="31"/>
      <c r="M25" s="33" t="s">
        <v>77</v>
      </c>
      <c r="N25" s="282">
        <f>원가!D28</f>
        <v>21900000</v>
      </c>
      <c r="O25" s="282"/>
      <c r="P25" s="282"/>
      <c r="Q25" s="34" t="s">
        <v>75</v>
      </c>
      <c r="R25" s="24"/>
    </row>
    <row r="26" spans="1:18" s="25" customFormat="1" ht="9.9499999999999993" customHeight="1" x14ac:dyDescent="0.15">
      <c r="A26" s="21"/>
      <c r="B26" s="22"/>
      <c r="C26" s="35"/>
      <c r="D26" s="35"/>
      <c r="E26" s="35"/>
      <c r="F26" s="35"/>
      <c r="G26" s="26"/>
      <c r="H26" s="26"/>
      <c r="I26" s="26"/>
      <c r="J26" s="23"/>
      <c r="K26" s="23"/>
      <c r="L26" s="31"/>
      <c r="M26" s="31"/>
      <c r="N26" s="23"/>
      <c r="O26" s="23"/>
      <c r="P26" s="22"/>
      <c r="Q26" s="22"/>
      <c r="R26" s="24"/>
    </row>
    <row r="27" spans="1:18" s="25" customFormat="1" ht="17.100000000000001" customHeight="1" x14ac:dyDescent="0.15">
      <c r="A27" s="21"/>
      <c r="B27" s="22"/>
      <c r="C27" s="26"/>
      <c r="D27" s="26"/>
      <c r="E27" s="26"/>
      <c r="F27" s="26"/>
      <c r="G27" s="26"/>
      <c r="H27" s="26"/>
      <c r="I27" s="26"/>
      <c r="J27" s="23"/>
      <c r="K27" s="23"/>
      <c r="L27" s="23"/>
      <c r="M27" s="23"/>
      <c r="N27" s="256"/>
      <c r="O27" s="256"/>
      <c r="P27" s="256"/>
      <c r="Q27" s="23"/>
      <c r="R27" s="24"/>
    </row>
    <row r="28" spans="1:18" s="25" customFormat="1" ht="9.9499999999999993" customHeight="1" x14ac:dyDescent="0.15">
      <c r="A28" s="21"/>
      <c r="B28" s="22"/>
      <c r="C28" s="35"/>
      <c r="D28" s="35"/>
      <c r="E28" s="35"/>
      <c r="F28" s="35"/>
      <c r="G28" s="26"/>
      <c r="H28" s="26"/>
      <c r="I28" s="26"/>
      <c r="J28" s="23"/>
      <c r="K28" s="23"/>
      <c r="L28" s="31"/>
      <c r="M28" s="31"/>
      <c r="N28" s="36"/>
      <c r="O28" s="36"/>
      <c r="P28" s="37"/>
      <c r="Q28" s="22"/>
      <c r="R28" s="24"/>
    </row>
    <row r="29" spans="1:18" s="25" customFormat="1" ht="17.100000000000001" customHeight="1" x14ac:dyDescent="0.15">
      <c r="A29" s="21"/>
      <c r="B29" s="22"/>
      <c r="C29" s="26"/>
      <c r="D29" s="26"/>
      <c r="E29" s="26"/>
      <c r="F29" s="26"/>
      <c r="G29" s="26"/>
      <c r="H29" s="26"/>
      <c r="I29" s="26"/>
      <c r="J29" s="23"/>
      <c r="K29" s="23"/>
      <c r="L29" s="23"/>
      <c r="M29" s="23"/>
      <c r="N29" s="256"/>
      <c r="O29" s="256"/>
      <c r="P29" s="256"/>
      <c r="Q29" s="23"/>
      <c r="R29" s="24"/>
    </row>
    <row r="30" spans="1:18" s="25" customFormat="1" ht="9.9499999999999993" customHeight="1" x14ac:dyDescent="0.15">
      <c r="A30" s="21"/>
      <c r="B30" s="22"/>
      <c r="C30" s="35"/>
      <c r="D30" s="35"/>
      <c r="E30" s="35"/>
      <c r="F30" s="35"/>
      <c r="G30" s="26"/>
      <c r="H30" s="26"/>
      <c r="I30" s="26"/>
      <c r="J30" s="23"/>
      <c r="K30" s="23"/>
      <c r="L30" s="31"/>
      <c r="M30" s="31"/>
      <c r="N30" s="36"/>
      <c r="O30" s="36"/>
      <c r="P30" s="37"/>
      <c r="Q30" s="22"/>
      <c r="R30" s="24"/>
    </row>
    <row r="31" spans="1:18" s="25" customFormat="1" ht="17.100000000000001" customHeight="1" x14ac:dyDescent="0.15">
      <c r="A31" s="21"/>
      <c r="B31" s="22"/>
      <c r="C31" s="26"/>
      <c r="D31" s="26"/>
      <c r="E31" s="26"/>
      <c r="F31" s="26"/>
      <c r="G31" s="26"/>
      <c r="H31" s="26"/>
      <c r="I31" s="26"/>
      <c r="J31" s="23"/>
      <c r="K31" s="23"/>
      <c r="L31" s="23"/>
      <c r="M31" s="23"/>
      <c r="N31" s="256"/>
      <c r="O31" s="256"/>
      <c r="P31" s="256"/>
      <c r="Q31" s="23"/>
      <c r="R31" s="24"/>
    </row>
    <row r="32" spans="1:18" s="25" customFormat="1" ht="9.9499999999999993" customHeight="1" x14ac:dyDescent="0.15">
      <c r="A32" s="21"/>
      <c r="B32" s="22"/>
      <c r="C32" s="26"/>
      <c r="D32" s="26"/>
      <c r="E32" s="26"/>
      <c r="F32" s="26"/>
      <c r="G32" s="26"/>
      <c r="H32" s="26"/>
      <c r="I32" s="26"/>
      <c r="J32" s="23"/>
      <c r="K32" s="23"/>
      <c r="L32" s="23"/>
      <c r="M32" s="23"/>
      <c r="N32" s="36"/>
      <c r="O32" s="36"/>
      <c r="P32" s="37"/>
      <c r="Q32" s="22"/>
      <c r="R32" s="24"/>
    </row>
    <row r="33" spans="1:18" s="25" customFormat="1" ht="17.100000000000001" customHeight="1" x14ac:dyDescent="0.15">
      <c r="A33" s="21"/>
      <c r="B33" s="22"/>
      <c r="C33" s="26"/>
      <c r="D33" s="26"/>
      <c r="E33" s="26"/>
      <c r="F33" s="26"/>
      <c r="G33" s="26"/>
      <c r="H33" s="26"/>
      <c r="I33" s="26"/>
      <c r="J33" s="23"/>
      <c r="K33" s="23"/>
      <c r="L33" s="23"/>
      <c r="M33" s="23"/>
      <c r="N33" s="256"/>
      <c r="O33" s="256"/>
      <c r="P33" s="256"/>
      <c r="Q33" s="23"/>
      <c r="R33" s="24"/>
    </row>
    <row r="34" spans="1:18" s="25" customFormat="1" ht="9.9499999999999993" customHeight="1" x14ac:dyDescent="0.15">
      <c r="A34" s="21"/>
      <c r="B34" s="22"/>
      <c r="C34" s="26"/>
      <c r="D34" s="26"/>
      <c r="E34" s="26"/>
      <c r="F34" s="26"/>
      <c r="G34" s="26"/>
      <c r="H34" s="26"/>
      <c r="I34" s="26"/>
      <c r="J34" s="23"/>
      <c r="K34" s="23"/>
      <c r="L34" s="23"/>
      <c r="M34" s="23"/>
      <c r="N34" s="36"/>
      <c r="O34" s="36"/>
      <c r="P34" s="37"/>
      <c r="Q34" s="22"/>
      <c r="R34" s="24"/>
    </row>
    <row r="35" spans="1:18" s="25" customFormat="1" ht="17.100000000000001" customHeight="1" x14ac:dyDescent="0.15">
      <c r="A35" s="21"/>
      <c r="B35" s="22"/>
      <c r="C35" s="26"/>
      <c r="D35" s="26"/>
      <c r="E35" s="26"/>
      <c r="F35" s="26"/>
      <c r="G35" s="26"/>
      <c r="H35" s="26"/>
      <c r="I35" s="26"/>
      <c r="J35" s="23"/>
      <c r="K35" s="23"/>
      <c r="L35" s="23"/>
      <c r="M35" s="23"/>
      <c r="N35" s="256"/>
      <c r="O35" s="256"/>
      <c r="P35" s="256"/>
      <c r="Q35" s="23"/>
      <c r="R35" s="24"/>
    </row>
    <row r="36" spans="1:18" s="25" customFormat="1" ht="9.9499999999999993" customHeight="1" x14ac:dyDescent="0.15">
      <c r="A36" s="21"/>
      <c r="B36" s="22"/>
      <c r="C36" s="26"/>
      <c r="D36" s="26"/>
      <c r="E36" s="26"/>
      <c r="F36" s="26"/>
      <c r="G36" s="26"/>
      <c r="H36" s="26"/>
      <c r="I36" s="26"/>
      <c r="J36" s="23"/>
      <c r="K36" s="23"/>
      <c r="L36" s="23"/>
      <c r="M36" s="23"/>
      <c r="N36" s="36"/>
      <c r="O36" s="36"/>
      <c r="P36" s="37"/>
      <c r="Q36" s="22"/>
      <c r="R36" s="24"/>
    </row>
    <row r="37" spans="1:18" s="25" customFormat="1" ht="17.100000000000001" customHeight="1" x14ac:dyDescent="0.15">
      <c r="A37" s="21"/>
      <c r="B37" s="22"/>
      <c r="C37" s="26"/>
      <c r="D37" s="26"/>
      <c r="E37" s="26"/>
      <c r="F37" s="26"/>
      <c r="G37" s="26"/>
      <c r="H37" s="26"/>
      <c r="I37" s="26"/>
      <c r="J37" s="23"/>
      <c r="K37" s="23"/>
      <c r="L37" s="23"/>
      <c r="M37" s="23"/>
      <c r="N37" s="256"/>
      <c r="O37" s="256"/>
      <c r="P37" s="256"/>
      <c r="Q37" s="23"/>
      <c r="R37" s="24"/>
    </row>
    <row r="38" spans="1:18" s="25" customFormat="1" ht="9.9499999999999993" customHeight="1" x14ac:dyDescent="0.15">
      <c r="A38" s="21"/>
      <c r="B38" s="22"/>
      <c r="C38" s="26"/>
      <c r="D38" s="26"/>
      <c r="E38" s="26"/>
      <c r="F38" s="26"/>
      <c r="G38" s="26"/>
      <c r="H38" s="26"/>
      <c r="I38" s="26"/>
      <c r="J38" s="23"/>
      <c r="K38" s="23"/>
      <c r="L38" s="23"/>
      <c r="M38" s="23"/>
      <c r="N38" s="36"/>
      <c r="O38" s="36"/>
      <c r="P38" s="37"/>
      <c r="Q38" s="22"/>
      <c r="R38" s="24"/>
    </row>
    <row r="39" spans="1:18" s="25" customFormat="1" ht="17.100000000000001" customHeight="1" x14ac:dyDescent="0.15">
      <c r="A39" s="21"/>
      <c r="B39" s="22"/>
      <c r="C39" s="26"/>
      <c r="D39" s="26"/>
      <c r="E39" s="26"/>
      <c r="F39" s="26"/>
      <c r="G39" s="26"/>
      <c r="H39" s="26"/>
      <c r="I39" s="26"/>
      <c r="J39" s="23"/>
      <c r="K39" s="23"/>
      <c r="L39" s="23"/>
      <c r="M39" s="23"/>
      <c r="N39" s="256"/>
      <c r="O39" s="256"/>
      <c r="P39" s="256"/>
      <c r="Q39" s="23"/>
      <c r="R39" s="24"/>
    </row>
    <row r="40" spans="1:18" s="25" customFormat="1" ht="14.25" x14ac:dyDescent="0.15">
      <c r="A40" s="38"/>
      <c r="B40" s="39"/>
      <c r="C40" s="40"/>
      <c r="D40" s="40"/>
      <c r="E40" s="40"/>
      <c r="F40" s="40"/>
      <c r="G40" s="40"/>
      <c r="H40" s="40"/>
      <c r="I40" s="40"/>
      <c r="J40" s="39"/>
      <c r="K40" s="39"/>
      <c r="L40" s="39"/>
      <c r="M40" s="39"/>
      <c r="N40" s="39"/>
      <c r="O40" s="39"/>
      <c r="P40" s="39"/>
      <c r="Q40" s="39"/>
      <c r="R40" s="41"/>
    </row>
  </sheetData>
  <mergeCells count="24">
    <mergeCell ref="B7:B10"/>
    <mergeCell ref="C7:C10"/>
    <mergeCell ref="D7:D10"/>
    <mergeCell ref="N39:P39"/>
    <mergeCell ref="N33:P33"/>
    <mergeCell ref="N35:P35"/>
    <mergeCell ref="N29:P29"/>
    <mergeCell ref="N31:P31"/>
    <mergeCell ref="A2:R4"/>
    <mergeCell ref="N37:P37"/>
    <mergeCell ref="J7:R10"/>
    <mergeCell ref="E7:E10"/>
    <mergeCell ref="F7:F10"/>
    <mergeCell ref="G7:G10"/>
    <mergeCell ref="H7:I10"/>
    <mergeCell ref="C25:F25"/>
    <mergeCell ref="H25:I25"/>
    <mergeCell ref="B15:Q17"/>
    <mergeCell ref="E23:I23"/>
    <mergeCell ref="N23:P23"/>
    <mergeCell ref="N25:P25"/>
    <mergeCell ref="N27:P27"/>
    <mergeCell ref="A11:B12"/>
    <mergeCell ref="A7:A10"/>
  </mergeCells>
  <phoneticPr fontId="6" type="noConversion"/>
  <pageMargins left="0.74803149606299213" right="0.15748031496062992" top="0.70866141732283472" bottom="0.59055118110236227" header="0.31496062992125984" footer="0.31496062992125984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3"/>
  <sheetViews>
    <sheetView view="pageBreakPreview" zoomScale="88" zoomScaleNormal="70" workbookViewId="0">
      <selection activeCell="D247" sqref="D247"/>
    </sheetView>
  </sheetViews>
  <sheetFormatPr defaultRowHeight="13.5" x14ac:dyDescent="0.15"/>
  <cols>
    <col min="1" max="2" width="8.77734375" customWidth="1"/>
    <col min="3" max="3" width="21" customWidth="1"/>
    <col min="4" max="4" width="28.5546875" customWidth="1"/>
    <col min="5" max="5" width="3.5546875" hidden="1" customWidth="1"/>
    <col min="6" max="6" width="26" customWidth="1"/>
    <col min="7" max="7" width="9.44140625" customWidth="1"/>
    <col min="8" max="8" width="21.5546875" customWidth="1"/>
    <col min="9" max="9" width="16.6640625" customWidth="1"/>
    <col min="10" max="10" width="20.6640625" customWidth="1"/>
    <col min="11" max="11" width="28.33203125" customWidth="1"/>
    <col min="257" max="258" width="8.77734375" customWidth="1"/>
    <col min="259" max="259" width="21" customWidth="1"/>
    <col min="260" max="260" width="28.5546875" customWidth="1"/>
    <col min="261" max="261" width="0" hidden="1" customWidth="1"/>
    <col min="262" max="262" width="26" customWidth="1"/>
    <col min="263" max="263" width="9.44140625" customWidth="1"/>
    <col min="264" max="264" width="21.5546875" customWidth="1"/>
    <col min="513" max="514" width="8.77734375" customWidth="1"/>
    <col min="515" max="515" width="21" customWidth="1"/>
    <col min="516" max="516" width="28.5546875" customWidth="1"/>
    <col min="517" max="517" width="0" hidden="1" customWidth="1"/>
    <col min="518" max="518" width="26" customWidth="1"/>
    <col min="519" max="519" width="9.44140625" customWidth="1"/>
    <col min="520" max="520" width="21.5546875" customWidth="1"/>
    <col min="769" max="770" width="8.77734375" customWidth="1"/>
    <col min="771" max="771" width="21" customWidth="1"/>
    <col min="772" max="772" width="28.5546875" customWidth="1"/>
    <col min="773" max="773" width="0" hidden="1" customWidth="1"/>
    <col min="774" max="774" width="26" customWidth="1"/>
    <col min="775" max="775" width="9.44140625" customWidth="1"/>
    <col min="776" max="776" width="21.5546875" customWidth="1"/>
    <col min="1025" max="1026" width="8.77734375" customWidth="1"/>
    <col min="1027" max="1027" width="21" customWidth="1"/>
    <col min="1028" max="1028" width="28.5546875" customWidth="1"/>
    <col min="1029" max="1029" width="0" hidden="1" customWidth="1"/>
    <col min="1030" max="1030" width="26" customWidth="1"/>
    <col min="1031" max="1031" width="9.44140625" customWidth="1"/>
    <col min="1032" max="1032" width="21.5546875" customWidth="1"/>
    <col min="1281" max="1282" width="8.77734375" customWidth="1"/>
    <col min="1283" max="1283" width="21" customWidth="1"/>
    <col min="1284" max="1284" width="28.5546875" customWidth="1"/>
    <col min="1285" max="1285" width="0" hidden="1" customWidth="1"/>
    <col min="1286" max="1286" width="26" customWidth="1"/>
    <col min="1287" max="1287" width="9.44140625" customWidth="1"/>
    <col min="1288" max="1288" width="21.5546875" customWidth="1"/>
    <col min="1537" max="1538" width="8.77734375" customWidth="1"/>
    <col min="1539" max="1539" width="21" customWidth="1"/>
    <col min="1540" max="1540" width="28.5546875" customWidth="1"/>
    <col min="1541" max="1541" width="0" hidden="1" customWidth="1"/>
    <col min="1542" max="1542" width="26" customWidth="1"/>
    <col min="1543" max="1543" width="9.44140625" customWidth="1"/>
    <col min="1544" max="1544" width="21.5546875" customWidth="1"/>
    <col min="1793" max="1794" width="8.77734375" customWidth="1"/>
    <col min="1795" max="1795" width="21" customWidth="1"/>
    <col min="1796" max="1796" width="28.5546875" customWidth="1"/>
    <col min="1797" max="1797" width="0" hidden="1" customWidth="1"/>
    <col min="1798" max="1798" width="26" customWidth="1"/>
    <col min="1799" max="1799" width="9.44140625" customWidth="1"/>
    <col min="1800" max="1800" width="21.5546875" customWidth="1"/>
    <col min="2049" max="2050" width="8.77734375" customWidth="1"/>
    <col min="2051" max="2051" width="21" customWidth="1"/>
    <col min="2052" max="2052" width="28.5546875" customWidth="1"/>
    <col min="2053" max="2053" width="0" hidden="1" customWidth="1"/>
    <col min="2054" max="2054" width="26" customWidth="1"/>
    <col min="2055" max="2055" width="9.44140625" customWidth="1"/>
    <col min="2056" max="2056" width="21.5546875" customWidth="1"/>
    <col min="2305" max="2306" width="8.77734375" customWidth="1"/>
    <col min="2307" max="2307" width="21" customWidth="1"/>
    <col min="2308" max="2308" width="28.5546875" customWidth="1"/>
    <col min="2309" max="2309" width="0" hidden="1" customWidth="1"/>
    <col min="2310" max="2310" width="26" customWidth="1"/>
    <col min="2311" max="2311" width="9.44140625" customWidth="1"/>
    <col min="2312" max="2312" width="21.5546875" customWidth="1"/>
    <col min="2561" max="2562" width="8.77734375" customWidth="1"/>
    <col min="2563" max="2563" width="21" customWidth="1"/>
    <col min="2564" max="2564" width="28.5546875" customWidth="1"/>
    <col min="2565" max="2565" width="0" hidden="1" customWidth="1"/>
    <col min="2566" max="2566" width="26" customWidth="1"/>
    <col min="2567" max="2567" width="9.44140625" customWidth="1"/>
    <col min="2568" max="2568" width="21.5546875" customWidth="1"/>
    <col min="2817" max="2818" width="8.77734375" customWidth="1"/>
    <col min="2819" max="2819" width="21" customWidth="1"/>
    <col min="2820" max="2820" width="28.5546875" customWidth="1"/>
    <col min="2821" max="2821" width="0" hidden="1" customWidth="1"/>
    <col min="2822" max="2822" width="26" customWidth="1"/>
    <col min="2823" max="2823" width="9.44140625" customWidth="1"/>
    <col min="2824" max="2824" width="21.5546875" customWidth="1"/>
    <col min="3073" max="3074" width="8.77734375" customWidth="1"/>
    <col min="3075" max="3075" width="21" customWidth="1"/>
    <col min="3076" max="3076" width="28.5546875" customWidth="1"/>
    <col min="3077" max="3077" width="0" hidden="1" customWidth="1"/>
    <col min="3078" max="3078" width="26" customWidth="1"/>
    <col min="3079" max="3079" width="9.44140625" customWidth="1"/>
    <col min="3080" max="3080" width="21.5546875" customWidth="1"/>
    <col min="3329" max="3330" width="8.77734375" customWidth="1"/>
    <col min="3331" max="3331" width="21" customWidth="1"/>
    <col min="3332" max="3332" width="28.5546875" customWidth="1"/>
    <col min="3333" max="3333" width="0" hidden="1" customWidth="1"/>
    <col min="3334" max="3334" width="26" customWidth="1"/>
    <col min="3335" max="3335" width="9.44140625" customWidth="1"/>
    <col min="3336" max="3336" width="21.5546875" customWidth="1"/>
    <col min="3585" max="3586" width="8.77734375" customWidth="1"/>
    <col min="3587" max="3587" width="21" customWidth="1"/>
    <col min="3588" max="3588" width="28.5546875" customWidth="1"/>
    <col min="3589" max="3589" width="0" hidden="1" customWidth="1"/>
    <col min="3590" max="3590" width="26" customWidth="1"/>
    <col min="3591" max="3591" width="9.44140625" customWidth="1"/>
    <col min="3592" max="3592" width="21.5546875" customWidth="1"/>
    <col min="3841" max="3842" width="8.77734375" customWidth="1"/>
    <col min="3843" max="3843" width="21" customWidth="1"/>
    <col min="3844" max="3844" width="28.5546875" customWidth="1"/>
    <col min="3845" max="3845" width="0" hidden="1" customWidth="1"/>
    <col min="3846" max="3846" width="26" customWidth="1"/>
    <col min="3847" max="3847" width="9.44140625" customWidth="1"/>
    <col min="3848" max="3848" width="21.5546875" customWidth="1"/>
    <col min="4097" max="4098" width="8.77734375" customWidth="1"/>
    <col min="4099" max="4099" width="21" customWidth="1"/>
    <col min="4100" max="4100" width="28.5546875" customWidth="1"/>
    <col min="4101" max="4101" width="0" hidden="1" customWidth="1"/>
    <col min="4102" max="4102" width="26" customWidth="1"/>
    <col min="4103" max="4103" width="9.44140625" customWidth="1"/>
    <col min="4104" max="4104" width="21.5546875" customWidth="1"/>
    <col min="4353" max="4354" width="8.77734375" customWidth="1"/>
    <col min="4355" max="4355" width="21" customWidth="1"/>
    <col min="4356" max="4356" width="28.5546875" customWidth="1"/>
    <col min="4357" max="4357" width="0" hidden="1" customWidth="1"/>
    <col min="4358" max="4358" width="26" customWidth="1"/>
    <col min="4359" max="4359" width="9.44140625" customWidth="1"/>
    <col min="4360" max="4360" width="21.5546875" customWidth="1"/>
    <col min="4609" max="4610" width="8.77734375" customWidth="1"/>
    <col min="4611" max="4611" width="21" customWidth="1"/>
    <col min="4612" max="4612" width="28.5546875" customWidth="1"/>
    <col min="4613" max="4613" width="0" hidden="1" customWidth="1"/>
    <col min="4614" max="4614" width="26" customWidth="1"/>
    <col min="4615" max="4615" width="9.44140625" customWidth="1"/>
    <col min="4616" max="4616" width="21.5546875" customWidth="1"/>
    <col min="4865" max="4866" width="8.77734375" customWidth="1"/>
    <col min="4867" max="4867" width="21" customWidth="1"/>
    <col min="4868" max="4868" width="28.5546875" customWidth="1"/>
    <col min="4869" max="4869" width="0" hidden="1" customWidth="1"/>
    <col min="4870" max="4870" width="26" customWidth="1"/>
    <col min="4871" max="4871" width="9.44140625" customWidth="1"/>
    <col min="4872" max="4872" width="21.5546875" customWidth="1"/>
    <col min="5121" max="5122" width="8.77734375" customWidth="1"/>
    <col min="5123" max="5123" width="21" customWidth="1"/>
    <col min="5124" max="5124" width="28.5546875" customWidth="1"/>
    <col min="5125" max="5125" width="0" hidden="1" customWidth="1"/>
    <col min="5126" max="5126" width="26" customWidth="1"/>
    <col min="5127" max="5127" width="9.44140625" customWidth="1"/>
    <col min="5128" max="5128" width="21.5546875" customWidth="1"/>
    <col min="5377" max="5378" width="8.77734375" customWidth="1"/>
    <col min="5379" max="5379" width="21" customWidth="1"/>
    <col min="5380" max="5380" width="28.5546875" customWidth="1"/>
    <col min="5381" max="5381" width="0" hidden="1" customWidth="1"/>
    <col min="5382" max="5382" width="26" customWidth="1"/>
    <col min="5383" max="5383" width="9.44140625" customWidth="1"/>
    <col min="5384" max="5384" width="21.5546875" customWidth="1"/>
    <col min="5633" max="5634" width="8.77734375" customWidth="1"/>
    <col min="5635" max="5635" width="21" customWidth="1"/>
    <col min="5636" max="5636" width="28.5546875" customWidth="1"/>
    <col min="5637" max="5637" width="0" hidden="1" customWidth="1"/>
    <col min="5638" max="5638" width="26" customWidth="1"/>
    <col min="5639" max="5639" width="9.44140625" customWidth="1"/>
    <col min="5640" max="5640" width="21.5546875" customWidth="1"/>
    <col min="5889" max="5890" width="8.77734375" customWidth="1"/>
    <col min="5891" max="5891" width="21" customWidth="1"/>
    <col min="5892" max="5892" width="28.5546875" customWidth="1"/>
    <col min="5893" max="5893" width="0" hidden="1" customWidth="1"/>
    <col min="5894" max="5894" width="26" customWidth="1"/>
    <col min="5895" max="5895" width="9.44140625" customWidth="1"/>
    <col min="5896" max="5896" width="21.5546875" customWidth="1"/>
    <col min="6145" max="6146" width="8.77734375" customWidth="1"/>
    <col min="6147" max="6147" width="21" customWidth="1"/>
    <col min="6148" max="6148" width="28.5546875" customWidth="1"/>
    <col min="6149" max="6149" width="0" hidden="1" customWidth="1"/>
    <col min="6150" max="6150" width="26" customWidth="1"/>
    <col min="6151" max="6151" width="9.44140625" customWidth="1"/>
    <col min="6152" max="6152" width="21.5546875" customWidth="1"/>
    <col min="6401" max="6402" width="8.77734375" customWidth="1"/>
    <col min="6403" max="6403" width="21" customWidth="1"/>
    <col min="6404" max="6404" width="28.5546875" customWidth="1"/>
    <col min="6405" max="6405" width="0" hidden="1" customWidth="1"/>
    <col min="6406" max="6406" width="26" customWidth="1"/>
    <col min="6407" max="6407" width="9.44140625" customWidth="1"/>
    <col min="6408" max="6408" width="21.5546875" customWidth="1"/>
    <col min="6657" max="6658" width="8.77734375" customWidth="1"/>
    <col min="6659" max="6659" width="21" customWidth="1"/>
    <col min="6660" max="6660" width="28.5546875" customWidth="1"/>
    <col min="6661" max="6661" width="0" hidden="1" customWidth="1"/>
    <col min="6662" max="6662" width="26" customWidth="1"/>
    <col min="6663" max="6663" width="9.44140625" customWidth="1"/>
    <col min="6664" max="6664" width="21.5546875" customWidth="1"/>
    <col min="6913" max="6914" width="8.77734375" customWidth="1"/>
    <col min="6915" max="6915" width="21" customWidth="1"/>
    <col min="6916" max="6916" width="28.5546875" customWidth="1"/>
    <col min="6917" max="6917" width="0" hidden="1" customWidth="1"/>
    <col min="6918" max="6918" width="26" customWidth="1"/>
    <col min="6919" max="6919" width="9.44140625" customWidth="1"/>
    <col min="6920" max="6920" width="21.5546875" customWidth="1"/>
    <col min="7169" max="7170" width="8.77734375" customWidth="1"/>
    <col min="7171" max="7171" width="21" customWidth="1"/>
    <col min="7172" max="7172" width="28.5546875" customWidth="1"/>
    <col min="7173" max="7173" width="0" hidden="1" customWidth="1"/>
    <col min="7174" max="7174" width="26" customWidth="1"/>
    <col min="7175" max="7175" width="9.44140625" customWidth="1"/>
    <col min="7176" max="7176" width="21.5546875" customWidth="1"/>
    <col min="7425" max="7426" width="8.77734375" customWidth="1"/>
    <col min="7427" max="7427" width="21" customWidth="1"/>
    <col min="7428" max="7428" width="28.5546875" customWidth="1"/>
    <col min="7429" max="7429" width="0" hidden="1" customWidth="1"/>
    <col min="7430" max="7430" width="26" customWidth="1"/>
    <col min="7431" max="7431" width="9.44140625" customWidth="1"/>
    <col min="7432" max="7432" width="21.5546875" customWidth="1"/>
    <col min="7681" max="7682" width="8.77734375" customWidth="1"/>
    <col min="7683" max="7683" width="21" customWidth="1"/>
    <col min="7684" max="7684" width="28.5546875" customWidth="1"/>
    <col min="7685" max="7685" width="0" hidden="1" customWidth="1"/>
    <col min="7686" max="7686" width="26" customWidth="1"/>
    <col min="7687" max="7687" width="9.44140625" customWidth="1"/>
    <col min="7688" max="7688" width="21.5546875" customWidth="1"/>
    <col min="7937" max="7938" width="8.77734375" customWidth="1"/>
    <col min="7939" max="7939" width="21" customWidth="1"/>
    <col min="7940" max="7940" width="28.5546875" customWidth="1"/>
    <col min="7941" max="7941" width="0" hidden="1" customWidth="1"/>
    <col min="7942" max="7942" width="26" customWidth="1"/>
    <col min="7943" max="7943" width="9.44140625" customWidth="1"/>
    <col min="7944" max="7944" width="21.5546875" customWidth="1"/>
    <col min="8193" max="8194" width="8.77734375" customWidth="1"/>
    <col min="8195" max="8195" width="21" customWidth="1"/>
    <col min="8196" max="8196" width="28.5546875" customWidth="1"/>
    <col min="8197" max="8197" width="0" hidden="1" customWidth="1"/>
    <col min="8198" max="8198" width="26" customWidth="1"/>
    <col min="8199" max="8199" width="9.44140625" customWidth="1"/>
    <col min="8200" max="8200" width="21.5546875" customWidth="1"/>
    <col min="8449" max="8450" width="8.77734375" customWidth="1"/>
    <col min="8451" max="8451" width="21" customWidth="1"/>
    <col min="8452" max="8452" width="28.5546875" customWidth="1"/>
    <col min="8453" max="8453" width="0" hidden="1" customWidth="1"/>
    <col min="8454" max="8454" width="26" customWidth="1"/>
    <col min="8455" max="8455" width="9.44140625" customWidth="1"/>
    <col min="8456" max="8456" width="21.5546875" customWidth="1"/>
    <col min="8705" max="8706" width="8.77734375" customWidth="1"/>
    <col min="8707" max="8707" width="21" customWidth="1"/>
    <col min="8708" max="8708" width="28.5546875" customWidth="1"/>
    <col min="8709" max="8709" width="0" hidden="1" customWidth="1"/>
    <col min="8710" max="8710" width="26" customWidth="1"/>
    <col min="8711" max="8711" width="9.44140625" customWidth="1"/>
    <col min="8712" max="8712" width="21.5546875" customWidth="1"/>
    <col min="8961" max="8962" width="8.77734375" customWidth="1"/>
    <col min="8963" max="8963" width="21" customWidth="1"/>
    <col min="8964" max="8964" width="28.5546875" customWidth="1"/>
    <col min="8965" max="8965" width="0" hidden="1" customWidth="1"/>
    <col min="8966" max="8966" width="26" customWidth="1"/>
    <col min="8967" max="8967" width="9.44140625" customWidth="1"/>
    <col min="8968" max="8968" width="21.5546875" customWidth="1"/>
    <col min="9217" max="9218" width="8.77734375" customWidth="1"/>
    <col min="9219" max="9219" width="21" customWidth="1"/>
    <col min="9220" max="9220" width="28.5546875" customWidth="1"/>
    <col min="9221" max="9221" width="0" hidden="1" customWidth="1"/>
    <col min="9222" max="9222" width="26" customWidth="1"/>
    <col min="9223" max="9223" width="9.44140625" customWidth="1"/>
    <col min="9224" max="9224" width="21.5546875" customWidth="1"/>
    <col min="9473" max="9474" width="8.77734375" customWidth="1"/>
    <col min="9475" max="9475" width="21" customWidth="1"/>
    <col min="9476" max="9476" width="28.5546875" customWidth="1"/>
    <col min="9477" max="9477" width="0" hidden="1" customWidth="1"/>
    <col min="9478" max="9478" width="26" customWidth="1"/>
    <col min="9479" max="9479" width="9.44140625" customWidth="1"/>
    <col min="9480" max="9480" width="21.5546875" customWidth="1"/>
    <col min="9729" max="9730" width="8.77734375" customWidth="1"/>
    <col min="9731" max="9731" width="21" customWidth="1"/>
    <col min="9732" max="9732" width="28.5546875" customWidth="1"/>
    <col min="9733" max="9733" width="0" hidden="1" customWidth="1"/>
    <col min="9734" max="9734" width="26" customWidth="1"/>
    <col min="9735" max="9735" width="9.44140625" customWidth="1"/>
    <col min="9736" max="9736" width="21.5546875" customWidth="1"/>
    <col min="9985" max="9986" width="8.77734375" customWidth="1"/>
    <col min="9987" max="9987" width="21" customWidth="1"/>
    <col min="9988" max="9988" width="28.5546875" customWidth="1"/>
    <col min="9989" max="9989" width="0" hidden="1" customWidth="1"/>
    <col min="9990" max="9990" width="26" customWidth="1"/>
    <col min="9991" max="9991" width="9.44140625" customWidth="1"/>
    <col min="9992" max="9992" width="21.5546875" customWidth="1"/>
    <col min="10241" max="10242" width="8.77734375" customWidth="1"/>
    <col min="10243" max="10243" width="21" customWidth="1"/>
    <col min="10244" max="10244" width="28.5546875" customWidth="1"/>
    <col min="10245" max="10245" width="0" hidden="1" customWidth="1"/>
    <col min="10246" max="10246" width="26" customWidth="1"/>
    <col min="10247" max="10247" width="9.44140625" customWidth="1"/>
    <col min="10248" max="10248" width="21.5546875" customWidth="1"/>
    <col min="10497" max="10498" width="8.77734375" customWidth="1"/>
    <col min="10499" max="10499" width="21" customWidth="1"/>
    <col min="10500" max="10500" width="28.5546875" customWidth="1"/>
    <col min="10501" max="10501" width="0" hidden="1" customWidth="1"/>
    <col min="10502" max="10502" width="26" customWidth="1"/>
    <col min="10503" max="10503" width="9.44140625" customWidth="1"/>
    <col min="10504" max="10504" width="21.5546875" customWidth="1"/>
    <col min="10753" max="10754" width="8.77734375" customWidth="1"/>
    <col min="10755" max="10755" width="21" customWidth="1"/>
    <col min="10756" max="10756" width="28.5546875" customWidth="1"/>
    <col min="10757" max="10757" width="0" hidden="1" customWidth="1"/>
    <col min="10758" max="10758" width="26" customWidth="1"/>
    <col min="10759" max="10759" width="9.44140625" customWidth="1"/>
    <col min="10760" max="10760" width="21.5546875" customWidth="1"/>
    <col min="11009" max="11010" width="8.77734375" customWidth="1"/>
    <col min="11011" max="11011" width="21" customWidth="1"/>
    <col min="11012" max="11012" width="28.5546875" customWidth="1"/>
    <col min="11013" max="11013" width="0" hidden="1" customWidth="1"/>
    <col min="11014" max="11014" width="26" customWidth="1"/>
    <col min="11015" max="11015" width="9.44140625" customWidth="1"/>
    <col min="11016" max="11016" width="21.5546875" customWidth="1"/>
    <col min="11265" max="11266" width="8.77734375" customWidth="1"/>
    <col min="11267" max="11267" width="21" customWidth="1"/>
    <col min="11268" max="11268" width="28.5546875" customWidth="1"/>
    <col min="11269" max="11269" width="0" hidden="1" customWidth="1"/>
    <col min="11270" max="11270" width="26" customWidth="1"/>
    <col min="11271" max="11271" width="9.44140625" customWidth="1"/>
    <col min="11272" max="11272" width="21.5546875" customWidth="1"/>
    <col min="11521" max="11522" width="8.77734375" customWidth="1"/>
    <col min="11523" max="11523" width="21" customWidth="1"/>
    <col min="11524" max="11524" width="28.5546875" customWidth="1"/>
    <col min="11525" max="11525" width="0" hidden="1" customWidth="1"/>
    <col min="11526" max="11526" width="26" customWidth="1"/>
    <col min="11527" max="11527" width="9.44140625" customWidth="1"/>
    <col min="11528" max="11528" width="21.5546875" customWidth="1"/>
    <col min="11777" max="11778" width="8.77734375" customWidth="1"/>
    <col min="11779" max="11779" width="21" customWidth="1"/>
    <col min="11780" max="11780" width="28.5546875" customWidth="1"/>
    <col min="11781" max="11781" width="0" hidden="1" customWidth="1"/>
    <col min="11782" max="11782" width="26" customWidth="1"/>
    <col min="11783" max="11783" width="9.44140625" customWidth="1"/>
    <col min="11784" max="11784" width="21.5546875" customWidth="1"/>
    <col min="12033" max="12034" width="8.77734375" customWidth="1"/>
    <col min="12035" max="12035" width="21" customWidth="1"/>
    <col min="12036" max="12036" width="28.5546875" customWidth="1"/>
    <col min="12037" max="12037" width="0" hidden="1" customWidth="1"/>
    <col min="12038" max="12038" width="26" customWidth="1"/>
    <col min="12039" max="12039" width="9.44140625" customWidth="1"/>
    <col min="12040" max="12040" width="21.5546875" customWidth="1"/>
    <col min="12289" max="12290" width="8.77734375" customWidth="1"/>
    <col min="12291" max="12291" width="21" customWidth="1"/>
    <col min="12292" max="12292" width="28.5546875" customWidth="1"/>
    <col min="12293" max="12293" width="0" hidden="1" customWidth="1"/>
    <col min="12294" max="12294" width="26" customWidth="1"/>
    <col min="12295" max="12295" width="9.44140625" customWidth="1"/>
    <col min="12296" max="12296" width="21.5546875" customWidth="1"/>
    <col min="12545" max="12546" width="8.77734375" customWidth="1"/>
    <col min="12547" max="12547" width="21" customWidth="1"/>
    <col min="12548" max="12548" width="28.5546875" customWidth="1"/>
    <col min="12549" max="12549" width="0" hidden="1" customWidth="1"/>
    <col min="12550" max="12550" width="26" customWidth="1"/>
    <col min="12551" max="12551" width="9.44140625" customWidth="1"/>
    <col min="12552" max="12552" width="21.5546875" customWidth="1"/>
    <col min="12801" max="12802" width="8.77734375" customWidth="1"/>
    <col min="12803" max="12803" width="21" customWidth="1"/>
    <col min="12804" max="12804" width="28.5546875" customWidth="1"/>
    <col min="12805" max="12805" width="0" hidden="1" customWidth="1"/>
    <col min="12806" max="12806" width="26" customWidth="1"/>
    <col min="12807" max="12807" width="9.44140625" customWidth="1"/>
    <col min="12808" max="12808" width="21.5546875" customWidth="1"/>
    <col min="13057" max="13058" width="8.77734375" customWidth="1"/>
    <col min="13059" max="13059" width="21" customWidth="1"/>
    <col min="13060" max="13060" width="28.5546875" customWidth="1"/>
    <col min="13061" max="13061" width="0" hidden="1" customWidth="1"/>
    <col min="13062" max="13062" width="26" customWidth="1"/>
    <col min="13063" max="13063" width="9.44140625" customWidth="1"/>
    <col min="13064" max="13064" width="21.5546875" customWidth="1"/>
    <col min="13313" max="13314" width="8.77734375" customWidth="1"/>
    <col min="13315" max="13315" width="21" customWidth="1"/>
    <col min="13316" max="13316" width="28.5546875" customWidth="1"/>
    <col min="13317" max="13317" width="0" hidden="1" customWidth="1"/>
    <col min="13318" max="13318" width="26" customWidth="1"/>
    <col min="13319" max="13319" width="9.44140625" customWidth="1"/>
    <col min="13320" max="13320" width="21.5546875" customWidth="1"/>
    <col min="13569" max="13570" width="8.77734375" customWidth="1"/>
    <col min="13571" max="13571" width="21" customWidth="1"/>
    <col min="13572" max="13572" width="28.5546875" customWidth="1"/>
    <col min="13573" max="13573" width="0" hidden="1" customWidth="1"/>
    <col min="13574" max="13574" width="26" customWidth="1"/>
    <col min="13575" max="13575" width="9.44140625" customWidth="1"/>
    <col min="13576" max="13576" width="21.5546875" customWidth="1"/>
    <col min="13825" max="13826" width="8.77734375" customWidth="1"/>
    <col min="13827" max="13827" width="21" customWidth="1"/>
    <col min="13828" max="13828" width="28.5546875" customWidth="1"/>
    <col min="13829" max="13829" width="0" hidden="1" customWidth="1"/>
    <col min="13830" max="13830" width="26" customWidth="1"/>
    <col min="13831" max="13831" width="9.44140625" customWidth="1"/>
    <col min="13832" max="13832" width="21.5546875" customWidth="1"/>
    <col min="14081" max="14082" width="8.77734375" customWidth="1"/>
    <col min="14083" max="14083" width="21" customWidth="1"/>
    <col min="14084" max="14084" width="28.5546875" customWidth="1"/>
    <col min="14085" max="14085" width="0" hidden="1" customWidth="1"/>
    <col min="14086" max="14086" width="26" customWidth="1"/>
    <col min="14087" max="14087" width="9.44140625" customWidth="1"/>
    <col min="14088" max="14088" width="21.5546875" customWidth="1"/>
    <col min="14337" max="14338" width="8.77734375" customWidth="1"/>
    <col min="14339" max="14339" width="21" customWidth="1"/>
    <col min="14340" max="14340" width="28.5546875" customWidth="1"/>
    <col min="14341" max="14341" width="0" hidden="1" customWidth="1"/>
    <col min="14342" max="14342" width="26" customWidth="1"/>
    <col min="14343" max="14343" width="9.44140625" customWidth="1"/>
    <col min="14344" max="14344" width="21.5546875" customWidth="1"/>
    <col min="14593" max="14594" width="8.77734375" customWidth="1"/>
    <col min="14595" max="14595" width="21" customWidth="1"/>
    <col min="14596" max="14596" width="28.5546875" customWidth="1"/>
    <col min="14597" max="14597" width="0" hidden="1" customWidth="1"/>
    <col min="14598" max="14598" width="26" customWidth="1"/>
    <col min="14599" max="14599" width="9.44140625" customWidth="1"/>
    <col min="14600" max="14600" width="21.5546875" customWidth="1"/>
    <col min="14849" max="14850" width="8.77734375" customWidth="1"/>
    <col min="14851" max="14851" width="21" customWidth="1"/>
    <col min="14852" max="14852" width="28.5546875" customWidth="1"/>
    <col min="14853" max="14853" width="0" hidden="1" customWidth="1"/>
    <col min="14854" max="14854" width="26" customWidth="1"/>
    <col min="14855" max="14855" width="9.44140625" customWidth="1"/>
    <col min="14856" max="14856" width="21.5546875" customWidth="1"/>
    <col min="15105" max="15106" width="8.77734375" customWidth="1"/>
    <col min="15107" max="15107" width="21" customWidth="1"/>
    <col min="15108" max="15108" width="28.5546875" customWidth="1"/>
    <col min="15109" max="15109" width="0" hidden="1" customWidth="1"/>
    <col min="15110" max="15110" width="26" customWidth="1"/>
    <col min="15111" max="15111" width="9.44140625" customWidth="1"/>
    <col min="15112" max="15112" width="21.5546875" customWidth="1"/>
    <col min="15361" max="15362" width="8.77734375" customWidth="1"/>
    <col min="15363" max="15363" width="21" customWidth="1"/>
    <col min="15364" max="15364" width="28.5546875" customWidth="1"/>
    <col min="15365" max="15365" width="0" hidden="1" customWidth="1"/>
    <col min="15366" max="15366" width="26" customWidth="1"/>
    <col min="15367" max="15367" width="9.44140625" customWidth="1"/>
    <col min="15368" max="15368" width="21.5546875" customWidth="1"/>
    <col min="15617" max="15618" width="8.77734375" customWidth="1"/>
    <col min="15619" max="15619" width="21" customWidth="1"/>
    <col min="15620" max="15620" width="28.5546875" customWidth="1"/>
    <col min="15621" max="15621" width="0" hidden="1" customWidth="1"/>
    <col min="15622" max="15622" width="26" customWidth="1"/>
    <col min="15623" max="15623" width="9.44140625" customWidth="1"/>
    <col min="15624" max="15624" width="21.5546875" customWidth="1"/>
    <col min="15873" max="15874" width="8.77734375" customWidth="1"/>
    <col min="15875" max="15875" width="21" customWidth="1"/>
    <col min="15876" max="15876" width="28.5546875" customWidth="1"/>
    <col min="15877" max="15877" width="0" hidden="1" customWidth="1"/>
    <col min="15878" max="15878" width="26" customWidth="1"/>
    <col min="15879" max="15879" width="9.44140625" customWidth="1"/>
    <col min="15880" max="15880" width="21.5546875" customWidth="1"/>
    <col min="16129" max="16130" width="8.77734375" customWidth="1"/>
    <col min="16131" max="16131" width="21" customWidth="1"/>
    <col min="16132" max="16132" width="28.5546875" customWidth="1"/>
    <col min="16133" max="16133" width="0" hidden="1" customWidth="1"/>
    <col min="16134" max="16134" width="26" customWidth="1"/>
    <col min="16135" max="16135" width="9.44140625" customWidth="1"/>
    <col min="16136" max="16136" width="21.5546875" customWidth="1"/>
  </cols>
  <sheetData>
    <row r="1" spans="1:9" s="25" customFormat="1" ht="30" customHeight="1" x14ac:dyDescent="0.15">
      <c r="A1" s="293" t="s">
        <v>93</v>
      </c>
      <c r="B1" s="293"/>
      <c r="C1" s="293"/>
      <c r="D1" s="293"/>
      <c r="E1" s="293"/>
      <c r="F1" s="293"/>
      <c r="G1" s="293"/>
      <c r="H1" s="293"/>
    </row>
    <row r="2" spans="1:9" ht="9" customHeight="1" x14ac:dyDescent="0.15">
      <c r="A2" s="47"/>
      <c r="B2" s="47"/>
      <c r="C2" s="47"/>
      <c r="D2" s="48"/>
      <c r="E2" s="47"/>
      <c r="F2" s="47"/>
      <c r="G2" s="47"/>
      <c r="H2" s="47"/>
    </row>
    <row r="3" spans="1:9" s="51" customFormat="1" ht="16.5" customHeight="1" x14ac:dyDescent="0.15">
      <c r="A3" s="49" t="str">
        <f>"공사명［ "&amp;표지!A3&amp;" ］"</f>
        <v>공사명［  IT 의료융합기술센터 전기공사 ］</v>
      </c>
      <c r="B3" s="50"/>
      <c r="C3" s="50"/>
      <c r="D3" s="50"/>
      <c r="E3" s="50"/>
      <c r="F3" s="294"/>
      <c r="G3" s="294"/>
      <c r="H3" s="294"/>
      <c r="I3" s="114">
        <v>3</v>
      </c>
    </row>
    <row r="4" spans="1:9" s="4" customFormat="1" ht="16.5" customHeight="1" x14ac:dyDescent="0.15">
      <c r="A4" s="52" t="s">
        <v>94</v>
      </c>
      <c r="B4" s="53"/>
      <c r="C4" s="54"/>
      <c r="D4" s="55" t="s">
        <v>95</v>
      </c>
      <c r="E4" s="55"/>
      <c r="F4" s="56"/>
      <c r="G4" s="57"/>
      <c r="H4" s="55" t="s">
        <v>96</v>
      </c>
    </row>
    <row r="5" spans="1:9" s="4" customFormat="1" ht="17.25" customHeight="1" x14ac:dyDescent="0.15">
      <c r="A5" s="295" t="s">
        <v>97</v>
      </c>
      <c r="B5" s="58" t="s">
        <v>98</v>
      </c>
      <c r="C5" s="59" t="s">
        <v>99</v>
      </c>
      <c r="D5" s="60">
        <f>집계표!F8</f>
        <v>9048243</v>
      </c>
      <c r="E5" s="61"/>
      <c r="F5" s="62"/>
      <c r="G5" s="63"/>
      <c r="H5" s="58" t="s">
        <v>548</v>
      </c>
      <c r="I5" s="106">
        <f>D5</f>
        <v>9048243</v>
      </c>
    </row>
    <row r="6" spans="1:9" s="4" customFormat="1" ht="17.25" customHeight="1" x14ac:dyDescent="0.15">
      <c r="A6" s="296"/>
      <c r="B6" s="64" t="s">
        <v>100</v>
      </c>
      <c r="C6" s="65" t="s">
        <v>101</v>
      </c>
      <c r="D6" s="66"/>
      <c r="E6" s="61"/>
      <c r="F6" s="67"/>
      <c r="G6" s="68"/>
      <c r="H6" s="65"/>
      <c r="I6" s="106"/>
    </row>
    <row r="7" spans="1:9" s="4" customFormat="1" ht="17.25" customHeight="1" x14ac:dyDescent="0.15">
      <c r="A7" s="296"/>
      <c r="B7" s="64" t="s">
        <v>102</v>
      </c>
      <c r="C7" s="65" t="s">
        <v>103</v>
      </c>
      <c r="D7" s="69">
        <f>-부산물!K6</f>
        <v>-112995</v>
      </c>
      <c r="E7" s="61"/>
      <c r="F7" s="67"/>
      <c r="G7" s="68"/>
      <c r="H7" s="65"/>
      <c r="I7" s="107">
        <f>D7</f>
        <v>-112995</v>
      </c>
    </row>
    <row r="8" spans="1:9" s="4" customFormat="1" ht="17.25" customHeight="1" x14ac:dyDescent="0.15">
      <c r="A8" s="296"/>
      <c r="B8" s="70"/>
      <c r="C8" s="65" t="s">
        <v>104</v>
      </c>
      <c r="D8" s="71">
        <f>SUM(D5:D7)</f>
        <v>8935248</v>
      </c>
      <c r="E8" s="61"/>
      <c r="F8" s="72"/>
      <c r="G8" s="73"/>
      <c r="H8" s="70"/>
      <c r="I8" s="106">
        <f>SUM(I5:I7)</f>
        <v>8935248</v>
      </c>
    </row>
    <row r="9" spans="1:9" s="4" customFormat="1" ht="17.25" customHeight="1" x14ac:dyDescent="0.15">
      <c r="A9" s="296"/>
      <c r="B9" s="58" t="s">
        <v>105</v>
      </c>
      <c r="C9" s="59" t="s">
        <v>106</v>
      </c>
      <c r="D9" s="60">
        <f>집계표!H8</f>
        <v>6776700</v>
      </c>
      <c r="E9" s="61"/>
      <c r="F9" s="62"/>
      <c r="G9" s="63"/>
      <c r="H9" s="59"/>
      <c r="I9" s="106">
        <f>D9</f>
        <v>6776700</v>
      </c>
    </row>
    <row r="10" spans="1:9" s="4" customFormat="1" ht="17.25" customHeight="1" x14ac:dyDescent="0.15">
      <c r="A10" s="296"/>
      <c r="B10" s="64" t="s">
        <v>107</v>
      </c>
      <c r="C10" s="65" t="s">
        <v>108</v>
      </c>
      <c r="D10" s="66">
        <f>INT(D9*$G10)</f>
        <v>853864</v>
      </c>
      <c r="E10" s="61"/>
      <c r="F10" s="74" t="s">
        <v>109</v>
      </c>
      <c r="G10" s="180">
        <f>IF(I3&lt;=6,12.6%,IF(I3&lt;=12,12.6%,12.8%))</f>
        <v>0.126</v>
      </c>
      <c r="H10" s="75"/>
      <c r="I10" s="106">
        <f>INT(I9*$G10)</f>
        <v>853864</v>
      </c>
    </row>
    <row r="11" spans="1:9" s="4" customFormat="1" ht="17.25" customHeight="1" x14ac:dyDescent="0.15">
      <c r="A11" s="296"/>
      <c r="B11" s="64" t="s">
        <v>102</v>
      </c>
      <c r="C11" s="70" t="s">
        <v>104</v>
      </c>
      <c r="D11" s="71">
        <f>SUM(D9:D10)</f>
        <v>7630564</v>
      </c>
      <c r="E11" s="61"/>
      <c r="F11" s="76"/>
      <c r="G11" s="77"/>
      <c r="H11" s="70"/>
      <c r="I11" s="106">
        <f>SUM(I9:I10)</f>
        <v>7630564</v>
      </c>
    </row>
    <row r="12" spans="1:9" s="4" customFormat="1" ht="17.25" customHeight="1" x14ac:dyDescent="0.15">
      <c r="A12" s="296"/>
      <c r="B12" s="58"/>
      <c r="C12" s="65" t="s">
        <v>110</v>
      </c>
      <c r="D12" s="60"/>
      <c r="E12" s="61"/>
      <c r="F12" s="78" t="s">
        <v>112</v>
      </c>
      <c r="G12" s="79"/>
      <c r="H12" s="59"/>
      <c r="I12" s="106"/>
    </row>
    <row r="13" spans="1:9" s="4" customFormat="1" ht="17.25" customHeight="1" x14ac:dyDescent="0.15">
      <c r="A13" s="296"/>
      <c r="B13" s="64" t="s">
        <v>113</v>
      </c>
      <c r="C13" s="65" t="s">
        <v>114</v>
      </c>
      <c r="D13" s="66">
        <f>집계표!J8</f>
        <v>0</v>
      </c>
      <c r="E13" s="61"/>
      <c r="F13" s="80"/>
      <c r="G13" s="223"/>
      <c r="H13" s="65"/>
      <c r="I13" s="106">
        <f>D13</f>
        <v>0</v>
      </c>
    </row>
    <row r="14" spans="1:9" s="4" customFormat="1" ht="17.25" customHeight="1" x14ac:dyDescent="0.15">
      <c r="A14" s="296"/>
      <c r="B14" s="64"/>
      <c r="C14" s="65" t="s">
        <v>115</v>
      </c>
      <c r="D14" s="81">
        <f>INT(D11*$G14)</f>
        <v>271648</v>
      </c>
      <c r="E14" s="82"/>
      <c r="F14" s="80" t="s">
        <v>116</v>
      </c>
      <c r="G14" s="180">
        <v>3.56E-2</v>
      </c>
      <c r="H14" s="65"/>
      <c r="I14" s="108">
        <f>INT(I11*$G14)</f>
        <v>271648</v>
      </c>
    </row>
    <row r="15" spans="1:9" s="4" customFormat="1" ht="17.25" customHeight="1" x14ac:dyDescent="0.15">
      <c r="A15" s="296"/>
      <c r="B15" s="64"/>
      <c r="C15" s="65" t="s">
        <v>117</v>
      </c>
      <c r="D15" s="81">
        <f>INT(D11*$G15)</f>
        <v>77068</v>
      </c>
      <c r="E15" s="82"/>
      <c r="F15" s="80" t="s">
        <v>118</v>
      </c>
      <c r="G15" s="180">
        <v>1.01E-2</v>
      </c>
      <c r="H15" s="65"/>
      <c r="I15" s="108">
        <f>INT(I11*$G15)</f>
        <v>77068</v>
      </c>
    </row>
    <row r="16" spans="1:9" s="4" customFormat="1" ht="17.25" customHeight="1" x14ac:dyDescent="0.15">
      <c r="A16" s="296"/>
      <c r="B16" s="64"/>
      <c r="C16" s="65" t="s">
        <v>119</v>
      </c>
      <c r="D16" s="81">
        <f>INT(D9*$G16)</f>
        <v>0</v>
      </c>
      <c r="E16" s="82"/>
      <c r="F16" s="80" t="s">
        <v>120</v>
      </c>
      <c r="G16" s="187">
        <v>0</v>
      </c>
      <c r="H16" s="64" t="s">
        <v>550</v>
      </c>
      <c r="I16" s="108">
        <f>INT(I9*$G16)</f>
        <v>0</v>
      </c>
    </row>
    <row r="17" spans="1:15" s="4" customFormat="1" ht="17.25" customHeight="1" x14ac:dyDescent="0.15">
      <c r="A17" s="296"/>
      <c r="B17" s="64"/>
      <c r="C17" s="65" t="s">
        <v>121</v>
      </c>
      <c r="D17" s="81">
        <f>INT(D16*$G17)</f>
        <v>0</v>
      </c>
      <c r="E17" s="82"/>
      <c r="F17" s="80" t="s">
        <v>122</v>
      </c>
      <c r="G17" s="180">
        <v>0.1295</v>
      </c>
      <c r="H17" s="64" t="s">
        <v>550</v>
      </c>
      <c r="I17" s="108">
        <f>INT(I16*$G17)</f>
        <v>0</v>
      </c>
    </row>
    <row r="18" spans="1:15" s="4" customFormat="1" ht="17.25" customHeight="1" x14ac:dyDescent="0.15">
      <c r="A18" s="296"/>
      <c r="B18" s="64"/>
      <c r="C18" s="65" t="s">
        <v>123</v>
      </c>
      <c r="D18" s="81">
        <f>INT(D9*$G18)</f>
        <v>0</v>
      </c>
      <c r="E18" s="82"/>
      <c r="F18" s="80" t="s">
        <v>120</v>
      </c>
      <c r="G18" s="180">
        <v>0</v>
      </c>
      <c r="H18" s="64" t="s">
        <v>550</v>
      </c>
      <c r="I18" s="108">
        <f>INT(I9*$G18)</f>
        <v>0</v>
      </c>
    </row>
    <row r="19" spans="1:15" s="4" customFormat="1" ht="17.25" customHeight="1" x14ac:dyDescent="0.15">
      <c r="A19" s="296"/>
      <c r="B19" s="64"/>
      <c r="C19" s="65" t="s">
        <v>159</v>
      </c>
      <c r="D19" s="81">
        <f>INT(D9*$G19)</f>
        <v>0</v>
      </c>
      <c r="E19" s="82"/>
      <c r="F19" s="80" t="s">
        <v>169</v>
      </c>
      <c r="G19" s="180">
        <f>J19</f>
        <v>0</v>
      </c>
      <c r="H19" s="64"/>
      <c r="I19" s="108"/>
      <c r="J19" s="119">
        <f>IF(SUM(I28)&lt;100000000,0,2.3%)</f>
        <v>0</v>
      </c>
      <c r="K19" s="118" t="s">
        <v>203</v>
      </c>
      <c r="L19" s="4" t="s">
        <v>195</v>
      </c>
    </row>
    <row r="20" spans="1:15" s="4" customFormat="1" ht="17.25" customHeight="1" x14ac:dyDescent="0.15">
      <c r="A20" s="296"/>
      <c r="B20" s="83"/>
      <c r="C20" s="84" t="s">
        <v>415</v>
      </c>
      <c r="D20" s="85">
        <f>INT((D8+D9)*$G20)</f>
        <v>460360</v>
      </c>
      <c r="E20" s="86"/>
      <c r="F20" s="87" t="s">
        <v>453</v>
      </c>
      <c r="G20" s="88">
        <f>J20</f>
        <v>2.9300000000000003E-2</v>
      </c>
      <c r="H20" s="89"/>
      <c r="I20" s="109">
        <f>INT((I8+I9)*0)</f>
        <v>0</v>
      </c>
      <c r="J20" s="112">
        <f>IF(SUM(I28)&lt;20000000,0,2.93%)</f>
        <v>2.9300000000000003E-2</v>
      </c>
      <c r="K20" s="113">
        <f>INT((I8+I9)*2.93%)</f>
        <v>460360</v>
      </c>
      <c r="L20" s="4" t="s">
        <v>196</v>
      </c>
      <c r="O20" s="111"/>
    </row>
    <row r="21" spans="1:15" s="4" customFormat="1" ht="17.25" customHeight="1" x14ac:dyDescent="0.15">
      <c r="A21" s="296"/>
      <c r="B21" s="64" t="s">
        <v>102</v>
      </c>
      <c r="C21" s="65" t="s">
        <v>124</v>
      </c>
      <c r="D21" s="66">
        <f>INT((D8+D11)*$G21)</f>
        <v>861422</v>
      </c>
      <c r="E21" s="61"/>
      <c r="F21" s="80" t="s">
        <v>125</v>
      </c>
      <c r="G21" s="180">
        <f>IF(I3&lt;=6,5.2%,IF(I3&lt;=12,5.2%,5.6%))</f>
        <v>5.2000000000000005E-2</v>
      </c>
      <c r="H21" s="65"/>
      <c r="I21" s="106">
        <f>INT((I8+I11)*$G21)</f>
        <v>861422</v>
      </c>
    </row>
    <row r="22" spans="1:15" s="4" customFormat="1" ht="17.25" customHeight="1" x14ac:dyDescent="0.15">
      <c r="A22" s="297"/>
      <c r="B22" s="64"/>
      <c r="C22" s="65" t="s">
        <v>126</v>
      </c>
      <c r="D22" s="71">
        <f>INT(SUM(D12:D21))</f>
        <v>1670498</v>
      </c>
      <c r="E22" s="61"/>
      <c r="F22" s="76"/>
      <c r="G22" s="77"/>
      <c r="H22" s="70"/>
      <c r="I22" s="106">
        <f>INT(SUM(I12:I21))</f>
        <v>1210138</v>
      </c>
    </row>
    <row r="23" spans="1:15" s="4" customFormat="1" ht="21.75" customHeight="1" x14ac:dyDescent="0.15">
      <c r="A23" s="290" t="s">
        <v>127</v>
      </c>
      <c r="B23" s="291"/>
      <c r="C23" s="292"/>
      <c r="D23" s="90">
        <f>INT(SUM(D8+D11+D22))</f>
        <v>18236310</v>
      </c>
      <c r="E23" s="61"/>
      <c r="F23" s="91"/>
      <c r="G23" s="92"/>
      <c r="H23" s="61"/>
      <c r="I23" s="106">
        <f>INT(SUM(I8+I11+I22))</f>
        <v>17775950</v>
      </c>
    </row>
    <row r="24" spans="1:15" s="4" customFormat="1" ht="21.75" customHeight="1" x14ac:dyDescent="0.15">
      <c r="A24" s="290" t="s">
        <v>128</v>
      </c>
      <c r="B24" s="291"/>
      <c r="C24" s="292"/>
      <c r="D24" s="90">
        <f>INT(D23*$G24)</f>
        <v>820633</v>
      </c>
      <c r="E24" s="93"/>
      <c r="F24" s="94" t="s">
        <v>129</v>
      </c>
      <c r="G24" s="224">
        <v>4.4999999999999998E-2</v>
      </c>
      <c r="H24" s="96"/>
      <c r="I24" s="106">
        <f>INT(I23*$G24)</f>
        <v>799917</v>
      </c>
    </row>
    <row r="25" spans="1:15" s="4" customFormat="1" ht="21.75" customHeight="1" x14ac:dyDescent="0.15">
      <c r="A25" s="290" t="s">
        <v>130</v>
      </c>
      <c r="B25" s="291"/>
      <c r="C25" s="292"/>
      <c r="D25" s="90">
        <f>INT(SUM(D11+D22+D24)*$G25)-8514+350-25-7</f>
        <v>852148</v>
      </c>
      <c r="E25" s="61"/>
      <c r="F25" s="94" t="s">
        <v>131</v>
      </c>
      <c r="G25" s="95">
        <v>8.5000000000000006E-2</v>
      </c>
      <c r="H25" s="96"/>
      <c r="I25" s="106">
        <f>INT(SUM(I11+I22+I24)*$G25)-0</f>
        <v>819452</v>
      </c>
    </row>
    <row r="26" spans="1:15" s="4" customFormat="1" ht="21.75" customHeight="1" x14ac:dyDescent="0.15">
      <c r="A26" s="290" t="s">
        <v>132</v>
      </c>
      <c r="B26" s="291"/>
      <c r="C26" s="292"/>
      <c r="D26" s="90">
        <f>SUM(D23:D25)</f>
        <v>19909091</v>
      </c>
      <c r="E26" s="61"/>
      <c r="F26" s="97" t="s">
        <v>111</v>
      </c>
      <c r="G26" s="98"/>
      <c r="H26" s="61"/>
      <c r="I26" s="106">
        <f>SUM(I23:I25)</f>
        <v>19395319</v>
      </c>
    </row>
    <row r="27" spans="1:15" s="4" customFormat="1" ht="21.75" customHeight="1" x14ac:dyDescent="0.15">
      <c r="A27" s="290" t="s">
        <v>133</v>
      </c>
      <c r="B27" s="291"/>
      <c r="C27" s="292"/>
      <c r="D27" s="90">
        <f>INT(D26*$G27)</f>
        <v>1990909</v>
      </c>
      <c r="E27" s="61"/>
      <c r="F27" s="97" t="s">
        <v>134</v>
      </c>
      <c r="G27" s="95">
        <v>0.1</v>
      </c>
      <c r="H27" s="61"/>
      <c r="I27" s="106">
        <f>INT(I26*$G27)</f>
        <v>1939531</v>
      </c>
    </row>
    <row r="28" spans="1:15" s="4" customFormat="1" ht="21.75" customHeight="1" x14ac:dyDescent="0.15">
      <c r="A28" s="290" t="s">
        <v>135</v>
      </c>
      <c r="B28" s="291"/>
      <c r="C28" s="292"/>
      <c r="D28" s="90">
        <f>SUM(D26:D27)</f>
        <v>21900000</v>
      </c>
      <c r="E28" s="61"/>
      <c r="F28" s="97"/>
      <c r="G28" s="98"/>
      <c r="H28" s="61"/>
      <c r="I28" s="106">
        <f>SUM(I26:I27)</f>
        <v>21334850</v>
      </c>
    </row>
    <row r="29" spans="1:15" s="4" customFormat="1" ht="30" customHeight="1" x14ac:dyDescent="0.15">
      <c r="A29" s="287" t="s">
        <v>136</v>
      </c>
      <c r="B29" s="288"/>
      <c r="C29" s="289"/>
      <c r="D29" s="99">
        <f>SUM(D28:D28)</f>
        <v>21900000</v>
      </c>
      <c r="E29" s="100"/>
      <c r="F29" s="101"/>
      <c r="G29" s="102"/>
      <c r="H29" s="229" t="s">
        <v>547</v>
      </c>
      <c r="I29" s="110">
        <f>SUM(I28:I28)</f>
        <v>21334850</v>
      </c>
    </row>
    <row r="30" spans="1:15" s="4" customFormat="1" ht="18.75" customHeight="1" x14ac:dyDescent="0.15"/>
    <row r="31" spans="1:15" x14ac:dyDescent="0.15">
      <c r="D31" s="249">
        <v>31000000</v>
      </c>
      <c r="F31" t="s">
        <v>551</v>
      </c>
    </row>
    <row r="33" ht="18.75" customHeight="1" x14ac:dyDescent="0.15"/>
  </sheetData>
  <mergeCells count="10">
    <mergeCell ref="A1:H1"/>
    <mergeCell ref="F3:H3"/>
    <mergeCell ref="A5:A22"/>
    <mergeCell ref="A23:C23"/>
    <mergeCell ref="A24:C24"/>
    <mergeCell ref="A29:C29"/>
    <mergeCell ref="A26:C26"/>
    <mergeCell ref="A27:C27"/>
    <mergeCell ref="A28:C28"/>
    <mergeCell ref="A25:C25"/>
  </mergeCells>
  <phoneticPr fontId="6" type="noConversion"/>
  <pageMargins left="0.74803149606299213" right="0.15748031496062992" top="0.59055118110236227" bottom="0.39370078740157483" header="0.31496062992125984" footer="0.31496062992125984"/>
  <pageSetup paperSize="9" scale="95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4"/>
  <sheetViews>
    <sheetView showZeros="0" view="pageBreakPreview" zoomScale="88" workbookViewId="0">
      <pane ySplit="2" topLeftCell="A3" activePane="bottomLeft" state="frozen"/>
      <selection activeCell="D247" sqref="D247"/>
      <selection pane="bottomLeft" activeCell="D247" sqref="D247"/>
    </sheetView>
  </sheetViews>
  <sheetFormatPr defaultRowHeight="13.5" x14ac:dyDescent="0.15"/>
  <cols>
    <col min="1" max="1" width="20.77734375" style="4" customWidth="1"/>
    <col min="2" max="2" width="22.77734375" style="4" customWidth="1"/>
    <col min="3" max="3" width="5" style="5" customWidth="1"/>
    <col min="4" max="4" width="7.21875" style="4" customWidth="1"/>
    <col min="5" max="5" width="10.77734375" style="4" customWidth="1"/>
    <col min="6" max="6" width="12.77734375" style="4" customWidth="1"/>
    <col min="7" max="7" width="10.77734375" style="4" customWidth="1"/>
    <col min="8" max="8" width="12.77734375" style="4" customWidth="1"/>
    <col min="9" max="9" width="10.77734375" style="4" customWidth="1"/>
    <col min="10" max="10" width="12.77734375" style="4" customWidth="1"/>
    <col min="11" max="11" width="13.44140625" style="4" customWidth="1"/>
    <col min="12" max="12" width="8.33203125" style="4" customWidth="1"/>
    <col min="13" max="16384" width="8.88671875" style="4"/>
  </cols>
  <sheetData>
    <row r="1" spans="1:12" ht="24.95" customHeight="1" x14ac:dyDescent="0.15">
      <c r="A1" s="304" t="s">
        <v>14</v>
      </c>
      <c r="B1" s="304" t="s">
        <v>15</v>
      </c>
      <c r="C1" s="298" t="s">
        <v>16</v>
      </c>
      <c r="D1" s="299" t="s">
        <v>17</v>
      </c>
      <c r="E1" s="298" t="s">
        <v>18</v>
      </c>
      <c r="F1" s="298"/>
      <c r="G1" s="298" t="s">
        <v>19</v>
      </c>
      <c r="H1" s="298"/>
      <c r="I1" s="298" t="s">
        <v>20</v>
      </c>
      <c r="J1" s="298"/>
      <c r="K1" s="298" t="s">
        <v>21</v>
      </c>
      <c r="L1" s="301" t="s">
        <v>22</v>
      </c>
    </row>
    <row r="2" spans="1:12" ht="24.95" customHeight="1" x14ac:dyDescent="0.15">
      <c r="A2" s="305"/>
      <c r="B2" s="305"/>
      <c r="C2" s="298"/>
      <c r="D2" s="300"/>
      <c r="E2" s="120" t="s">
        <v>23</v>
      </c>
      <c r="F2" s="120" t="s">
        <v>24</v>
      </c>
      <c r="G2" s="120" t="s">
        <v>23</v>
      </c>
      <c r="H2" s="120" t="s">
        <v>24</v>
      </c>
      <c r="I2" s="120" t="s">
        <v>23</v>
      </c>
      <c r="J2" s="120" t="s">
        <v>24</v>
      </c>
      <c r="K2" s="302"/>
      <c r="L2" s="301"/>
    </row>
    <row r="3" spans="1:12" s="3" customFormat="1" ht="24.95" customHeight="1" x14ac:dyDescent="0.15">
      <c r="A3" s="121" t="s">
        <v>82</v>
      </c>
      <c r="B3" s="122"/>
      <c r="C3" s="123"/>
      <c r="D3" s="122"/>
      <c r="E3" s="122"/>
      <c r="F3" s="122"/>
      <c r="G3" s="122"/>
      <c r="H3" s="122"/>
      <c r="I3" s="122"/>
      <c r="J3" s="122"/>
      <c r="K3" s="122"/>
      <c r="L3" s="122"/>
    </row>
    <row r="4" spans="1:12" s="3" customFormat="1" ht="24.95" customHeight="1" x14ac:dyDescent="0.15">
      <c r="A4" s="303" t="str">
        <f>내역서!A3</f>
        <v>1. 전등 공사</v>
      </c>
      <c r="B4" s="303"/>
      <c r="C4" s="124" t="s">
        <v>64</v>
      </c>
      <c r="D4" s="125">
        <v>1</v>
      </c>
      <c r="E4" s="126"/>
      <c r="F4" s="121">
        <f>내역서!F25</f>
        <v>6424718</v>
      </c>
      <c r="G4" s="122"/>
      <c r="H4" s="121">
        <f>내역서!H25</f>
        <v>4621292</v>
      </c>
      <c r="I4" s="122"/>
      <c r="J4" s="121">
        <f>내역서!J25</f>
        <v>0</v>
      </c>
      <c r="K4" s="125">
        <f>SUM(F4,H4,J4)</f>
        <v>11046010</v>
      </c>
      <c r="L4" s="122"/>
    </row>
    <row r="5" spans="1:12" s="3" customFormat="1" ht="24.95" customHeight="1" x14ac:dyDescent="0.15">
      <c r="A5" s="303" t="str">
        <f>내역서!A47</f>
        <v>2. 전열 공사</v>
      </c>
      <c r="B5" s="303"/>
      <c r="C5" s="124" t="s">
        <v>64</v>
      </c>
      <c r="D5" s="125">
        <v>1</v>
      </c>
      <c r="E5" s="126"/>
      <c r="F5" s="125">
        <f>내역서!F68</f>
        <v>2505119</v>
      </c>
      <c r="G5" s="125"/>
      <c r="H5" s="125">
        <f>내역서!H68</f>
        <v>1777057</v>
      </c>
      <c r="I5" s="125"/>
      <c r="J5" s="125">
        <f>내역서!J68</f>
        <v>0</v>
      </c>
      <c r="K5" s="125">
        <f t="shared" ref="K5:K6" si="0">SUM(F5,H5,J5)</f>
        <v>4282176</v>
      </c>
      <c r="L5" s="122"/>
    </row>
    <row r="6" spans="1:12" s="3" customFormat="1" ht="24.95" customHeight="1" x14ac:dyDescent="0.15">
      <c r="A6" s="303" t="str">
        <f>내역서!A69</f>
        <v>3. 기타 공사</v>
      </c>
      <c r="B6" s="303"/>
      <c r="C6" s="124" t="s">
        <v>64</v>
      </c>
      <c r="D6" s="125">
        <v>1</v>
      </c>
      <c r="E6" s="126"/>
      <c r="F6" s="125">
        <f>내역서!F85</f>
        <v>118406</v>
      </c>
      <c r="G6" s="125"/>
      <c r="H6" s="125">
        <f>내역서!H85</f>
        <v>378351</v>
      </c>
      <c r="I6" s="125"/>
      <c r="J6" s="125">
        <f>내역서!J85</f>
        <v>0</v>
      </c>
      <c r="K6" s="125">
        <f t="shared" si="0"/>
        <v>496757</v>
      </c>
      <c r="L6" s="122"/>
    </row>
    <row r="7" spans="1:12" s="3" customFormat="1" ht="24.95" customHeight="1" x14ac:dyDescent="0.15">
      <c r="A7" s="122"/>
      <c r="B7" s="122"/>
      <c r="C7" s="123"/>
      <c r="D7" s="122"/>
      <c r="E7" s="122"/>
      <c r="F7" s="122"/>
      <c r="G7" s="122"/>
      <c r="H7" s="122"/>
      <c r="I7" s="122"/>
      <c r="J7" s="122"/>
      <c r="K7" s="122"/>
      <c r="L7" s="122"/>
    </row>
    <row r="8" spans="1:12" s="3" customFormat="1" ht="24.95" customHeight="1" x14ac:dyDescent="0.15">
      <c r="A8" s="127" t="s">
        <v>12</v>
      </c>
      <c r="B8" s="127"/>
      <c r="C8" s="128"/>
      <c r="D8" s="129"/>
      <c r="E8" s="130"/>
      <c r="F8" s="127">
        <f>SUM(F3:F7)</f>
        <v>9048243</v>
      </c>
      <c r="G8" s="131"/>
      <c r="H8" s="127">
        <f>SUM(H3:H7)</f>
        <v>6776700</v>
      </c>
      <c r="I8" s="131"/>
      <c r="J8" s="127">
        <f>SUM(J3:J7)</f>
        <v>0</v>
      </c>
      <c r="K8" s="130">
        <f>SUM(F8,H8,J8)</f>
        <v>15824943</v>
      </c>
      <c r="L8" s="128"/>
    </row>
    <row r="9" spans="1:12" s="3" customFormat="1" ht="24.95" customHeight="1" x14ac:dyDescent="0.15">
      <c r="A9" s="122"/>
      <c r="B9" s="122"/>
      <c r="C9" s="123"/>
      <c r="D9" s="122"/>
      <c r="E9" s="122"/>
      <c r="F9" s="122"/>
      <c r="G9" s="122"/>
      <c r="H9" s="122"/>
      <c r="I9" s="122"/>
      <c r="J9" s="122"/>
      <c r="K9" s="122"/>
      <c r="L9" s="122"/>
    </row>
    <row r="10" spans="1:12" s="3" customFormat="1" ht="24.95" customHeight="1" x14ac:dyDescent="0.15">
      <c r="A10" s="122"/>
      <c r="B10" s="122"/>
      <c r="C10" s="123"/>
      <c r="D10" s="122"/>
      <c r="E10" s="122"/>
      <c r="F10" s="122"/>
      <c r="G10" s="122"/>
      <c r="H10" s="122"/>
      <c r="I10" s="122"/>
      <c r="J10" s="122"/>
      <c r="K10" s="122"/>
      <c r="L10" s="122"/>
    </row>
    <row r="11" spans="1:12" s="3" customFormat="1" ht="24.95" customHeight="1" x14ac:dyDescent="0.15">
      <c r="A11" s="122"/>
      <c r="B11" s="122"/>
      <c r="C11" s="123"/>
      <c r="D11" s="122"/>
      <c r="E11" s="122"/>
      <c r="F11" s="122"/>
      <c r="G11" s="122"/>
      <c r="H11" s="122"/>
      <c r="I11" s="122"/>
      <c r="J11" s="122"/>
      <c r="K11" s="122"/>
      <c r="L11" s="122"/>
    </row>
    <row r="12" spans="1:12" s="3" customFormat="1" ht="24.95" customHeight="1" x14ac:dyDescent="0.15">
      <c r="A12" s="122"/>
      <c r="B12" s="122"/>
      <c r="C12" s="123"/>
      <c r="D12" s="122"/>
      <c r="E12" s="122"/>
      <c r="F12" s="122"/>
      <c r="G12" s="122"/>
      <c r="H12" s="122"/>
      <c r="I12" s="122"/>
      <c r="J12" s="122"/>
      <c r="K12" s="122"/>
      <c r="L12" s="122"/>
    </row>
    <row r="13" spans="1:12" s="3" customFormat="1" ht="24.95" customHeight="1" x14ac:dyDescent="0.15">
      <c r="A13" s="122"/>
      <c r="B13" s="122"/>
      <c r="C13" s="123"/>
      <c r="D13" s="122"/>
      <c r="E13" s="122"/>
      <c r="F13" s="122"/>
      <c r="G13" s="122"/>
      <c r="H13" s="122"/>
      <c r="I13" s="122"/>
      <c r="J13" s="122"/>
      <c r="K13" s="122"/>
      <c r="L13" s="122"/>
    </row>
    <row r="14" spans="1:12" s="3" customFormat="1" ht="24.95" customHeight="1" x14ac:dyDescent="0.15">
      <c r="A14" s="122"/>
      <c r="B14" s="122"/>
      <c r="C14" s="123"/>
      <c r="D14" s="122"/>
      <c r="E14" s="122"/>
      <c r="F14" s="122"/>
      <c r="G14" s="122"/>
      <c r="H14" s="122"/>
      <c r="I14" s="122"/>
      <c r="J14" s="122"/>
      <c r="K14" s="122"/>
      <c r="L14" s="122"/>
    </row>
    <row r="15" spans="1:12" s="3" customFormat="1" ht="24.95" customHeight="1" x14ac:dyDescent="0.15">
      <c r="A15" s="122"/>
      <c r="B15" s="122"/>
      <c r="C15" s="123"/>
      <c r="D15" s="122"/>
      <c r="E15" s="122"/>
      <c r="F15" s="122"/>
      <c r="G15" s="122"/>
      <c r="H15" s="122"/>
      <c r="I15" s="122"/>
      <c r="J15" s="122"/>
      <c r="K15" s="122"/>
      <c r="L15" s="122"/>
    </row>
    <row r="16" spans="1:12" s="3" customFormat="1" ht="24.95" customHeight="1" x14ac:dyDescent="0.15">
      <c r="A16" s="122"/>
      <c r="B16" s="122"/>
      <c r="C16" s="123"/>
      <c r="D16" s="122"/>
      <c r="E16" s="122"/>
      <c r="F16" s="122"/>
      <c r="G16" s="122"/>
      <c r="H16" s="122"/>
      <c r="I16" s="122"/>
      <c r="J16" s="122"/>
      <c r="K16" s="122"/>
      <c r="L16" s="122"/>
    </row>
    <row r="17" spans="1:12" s="3" customFormat="1" ht="24.95" customHeight="1" x14ac:dyDescent="0.15">
      <c r="A17" s="122"/>
      <c r="B17" s="122"/>
      <c r="C17" s="123"/>
      <c r="D17" s="122"/>
      <c r="E17" s="122"/>
      <c r="F17" s="122"/>
      <c r="G17" s="122"/>
      <c r="H17" s="122"/>
      <c r="I17" s="122"/>
      <c r="J17" s="122"/>
      <c r="K17" s="122"/>
      <c r="L17" s="122"/>
    </row>
    <row r="18" spans="1:12" s="3" customFormat="1" ht="24.95" customHeight="1" x14ac:dyDescent="0.15">
      <c r="A18" s="122"/>
      <c r="B18" s="122"/>
      <c r="C18" s="123"/>
      <c r="D18" s="122"/>
      <c r="E18" s="122"/>
      <c r="F18" s="122"/>
      <c r="G18" s="122"/>
      <c r="H18" s="122"/>
      <c r="I18" s="122"/>
      <c r="J18" s="122"/>
      <c r="K18" s="122"/>
      <c r="L18" s="122"/>
    </row>
    <row r="19" spans="1:12" s="3" customFormat="1" ht="24.95" customHeight="1" x14ac:dyDescent="0.15">
      <c r="A19" s="122"/>
      <c r="B19" s="122"/>
      <c r="C19" s="123"/>
      <c r="D19" s="122"/>
      <c r="E19" s="122"/>
      <c r="F19" s="122"/>
      <c r="G19" s="122"/>
      <c r="H19" s="122"/>
      <c r="I19" s="122"/>
      <c r="J19" s="122"/>
      <c r="K19" s="122"/>
      <c r="L19" s="122"/>
    </row>
    <row r="20" spans="1:12" s="3" customFormat="1" ht="24.95" customHeight="1" x14ac:dyDescent="0.15">
      <c r="A20" s="122"/>
      <c r="B20" s="122"/>
      <c r="C20" s="123"/>
      <c r="D20" s="122"/>
      <c r="E20" s="122"/>
      <c r="F20" s="122"/>
      <c r="G20" s="122"/>
      <c r="H20" s="122"/>
      <c r="I20" s="122"/>
      <c r="J20" s="122"/>
      <c r="K20" s="122"/>
      <c r="L20" s="122"/>
    </row>
    <row r="21" spans="1:12" s="3" customFormat="1" ht="24.95" customHeight="1" x14ac:dyDescent="0.15">
      <c r="A21" s="122"/>
      <c r="B21" s="122"/>
      <c r="C21" s="123"/>
      <c r="D21" s="122"/>
      <c r="E21" s="122"/>
      <c r="F21" s="122"/>
      <c r="G21" s="122"/>
      <c r="H21" s="122"/>
      <c r="I21" s="122"/>
      <c r="J21" s="122"/>
      <c r="K21" s="122"/>
      <c r="L21" s="122"/>
    </row>
    <row r="22" spans="1:12" s="3" customFormat="1" ht="24.95" customHeight="1" x14ac:dyDescent="0.15">
      <c r="A22" s="122"/>
      <c r="B22" s="122"/>
      <c r="C22" s="123"/>
      <c r="D22" s="122"/>
      <c r="E22" s="122"/>
      <c r="F22" s="122"/>
      <c r="G22" s="122"/>
      <c r="H22" s="122"/>
      <c r="I22" s="122"/>
      <c r="J22" s="122"/>
      <c r="K22" s="122"/>
      <c r="L22" s="122"/>
    </row>
    <row r="23" spans="1:12" s="3" customFormat="1" ht="24.95" customHeight="1" x14ac:dyDescent="0.15">
      <c r="A23" s="122"/>
      <c r="B23" s="122"/>
      <c r="C23" s="123"/>
      <c r="D23" s="122"/>
      <c r="E23" s="122"/>
      <c r="F23" s="122"/>
      <c r="G23" s="122"/>
      <c r="H23" s="122"/>
      <c r="I23" s="122"/>
      <c r="J23" s="122"/>
      <c r="K23" s="122"/>
      <c r="L23" s="122"/>
    </row>
    <row r="24" spans="1:12" s="3" customFormat="1" ht="24.95" customHeight="1" x14ac:dyDescent="0.15">
      <c r="A24" s="122"/>
      <c r="B24" s="122"/>
      <c r="C24" s="123"/>
      <c r="D24" s="122"/>
      <c r="E24" s="122"/>
      <c r="F24" s="122"/>
      <c r="G24" s="122"/>
      <c r="H24" s="122"/>
      <c r="I24" s="122"/>
      <c r="J24" s="122"/>
      <c r="K24" s="122"/>
      <c r="L24" s="122"/>
    </row>
  </sheetData>
  <mergeCells count="12">
    <mergeCell ref="A4:B4"/>
    <mergeCell ref="A5:B5"/>
    <mergeCell ref="A6:B6"/>
    <mergeCell ref="A1:A2"/>
    <mergeCell ref="B1:B2"/>
    <mergeCell ref="C1:C2"/>
    <mergeCell ref="D1:D2"/>
    <mergeCell ref="L1:L2"/>
    <mergeCell ref="E1:F1"/>
    <mergeCell ref="G1:H1"/>
    <mergeCell ref="I1:J1"/>
    <mergeCell ref="K1:K2"/>
  </mergeCells>
  <phoneticPr fontId="6" type="noConversion"/>
  <pageMargins left="0.74803149606299213" right="0.15748031496062992" top="0.9055118110236221" bottom="0.51181102362204722" header="0.51181102362204722" footer="0.51181102362204722"/>
  <pageSetup paperSize="9" scale="80" orientation="landscape" r:id="rId1"/>
  <headerFooter alignWithMargins="0">
    <oddHeader xml:space="preserve">&amp;C&amp;"굴림체,굵게"&amp;20집       계       표&amp;R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90"/>
  <sheetViews>
    <sheetView showZeros="0" view="pageBreakPreview" zoomScale="88" workbookViewId="0">
      <pane ySplit="2" topLeftCell="A3" activePane="bottomLeft" state="frozen"/>
      <selection activeCell="D247" sqref="D247"/>
      <selection pane="bottomLeft" activeCell="D247" sqref="D247"/>
    </sheetView>
  </sheetViews>
  <sheetFormatPr defaultRowHeight="13.5" x14ac:dyDescent="0.15"/>
  <cols>
    <col min="1" max="1" width="20.77734375" style="4" customWidth="1"/>
    <col min="2" max="2" width="22.77734375" style="4" customWidth="1"/>
    <col min="3" max="3" width="5" style="5" customWidth="1"/>
    <col min="4" max="4" width="7.21875" style="4" customWidth="1"/>
    <col min="5" max="5" width="10.77734375" style="4" customWidth="1"/>
    <col min="6" max="6" width="12.77734375" style="4" customWidth="1"/>
    <col min="7" max="7" width="10.77734375" style="4" customWidth="1"/>
    <col min="8" max="8" width="12.77734375" style="4" customWidth="1"/>
    <col min="9" max="9" width="10.77734375" style="4" customWidth="1"/>
    <col min="10" max="10" width="12.77734375" style="4" customWidth="1"/>
    <col min="11" max="11" width="13.44140625" style="4" customWidth="1"/>
    <col min="12" max="12" width="8.33203125" style="4" customWidth="1"/>
    <col min="13" max="16384" width="8.88671875" style="4"/>
  </cols>
  <sheetData>
    <row r="1" spans="1:12" ht="24.95" customHeight="1" x14ac:dyDescent="0.15">
      <c r="A1" s="304" t="s">
        <v>38</v>
      </c>
      <c r="B1" s="304" t="s">
        <v>39</v>
      </c>
      <c r="C1" s="298" t="s">
        <v>40</v>
      </c>
      <c r="D1" s="299" t="s">
        <v>41</v>
      </c>
      <c r="E1" s="298" t="s">
        <v>42</v>
      </c>
      <c r="F1" s="298"/>
      <c r="G1" s="298" t="s">
        <v>43</v>
      </c>
      <c r="H1" s="298"/>
      <c r="I1" s="298" t="s">
        <v>44</v>
      </c>
      <c r="J1" s="298"/>
      <c r="K1" s="298" t="s">
        <v>45</v>
      </c>
      <c r="L1" s="301" t="s">
        <v>46</v>
      </c>
    </row>
    <row r="2" spans="1:12" ht="24.95" customHeight="1" x14ac:dyDescent="0.15">
      <c r="A2" s="305"/>
      <c r="B2" s="305"/>
      <c r="C2" s="298"/>
      <c r="D2" s="300"/>
      <c r="E2" s="120" t="s">
        <v>47</v>
      </c>
      <c r="F2" s="120" t="s">
        <v>48</v>
      </c>
      <c r="G2" s="120" t="s">
        <v>47</v>
      </c>
      <c r="H2" s="120" t="s">
        <v>48</v>
      </c>
      <c r="I2" s="120" t="s">
        <v>47</v>
      </c>
      <c r="J2" s="120" t="s">
        <v>48</v>
      </c>
      <c r="K2" s="302"/>
      <c r="L2" s="301"/>
    </row>
    <row r="3" spans="1:12" s="3" customFormat="1" ht="24.95" customHeight="1" x14ac:dyDescent="0.15">
      <c r="A3" s="303" t="str">
        <f>공량!A3</f>
        <v>1. 전등 공사</v>
      </c>
      <c r="B3" s="303"/>
      <c r="C3" s="123"/>
      <c r="D3" s="132"/>
      <c r="E3" s="132"/>
      <c r="F3" s="132"/>
      <c r="G3" s="132"/>
      <c r="H3" s="132"/>
      <c r="I3" s="132"/>
      <c r="J3" s="132"/>
      <c r="K3" s="132"/>
      <c r="L3" s="132"/>
    </row>
    <row r="4" spans="1:12" s="3" customFormat="1" ht="24.95" customHeight="1" x14ac:dyDescent="0.15">
      <c r="A4" s="121" t="str">
        <f>공량!A4</f>
        <v>금속 가요 전선관(SF)</v>
      </c>
      <c r="B4" s="121" t="str">
        <f>공량!B4</f>
        <v>고장력, 비방수 16C</v>
      </c>
      <c r="C4" s="124" t="str">
        <f>공량!C4</f>
        <v>M</v>
      </c>
      <c r="D4" s="133">
        <f>공량!H4</f>
        <v>237</v>
      </c>
      <c r="E4" s="127">
        <f>VLOOKUP($A4&amp;$B4,단가!$C$3:$E$132,3,FALSE)</f>
        <v>564</v>
      </c>
      <c r="F4" s="133">
        <f>INT($D4*E4)</f>
        <v>133668</v>
      </c>
      <c r="G4" s="133"/>
      <c r="H4" s="133"/>
      <c r="I4" s="133"/>
      <c r="J4" s="133"/>
      <c r="K4" s="133">
        <f>SUM(F4,H4,J4)</f>
        <v>133668</v>
      </c>
      <c r="L4" s="132"/>
    </row>
    <row r="5" spans="1:12" s="3" customFormat="1" ht="24.95" customHeight="1" x14ac:dyDescent="0.15">
      <c r="A5" s="121" t="str">
        <f>공량!A5</f>
        <v>금속 가요 전선관(SF)</v>
      </c>
      <c r="B5" s="121" t="str">
        <f>공량!B5</f>
        <v>고장력, 비방수 22C</v>
      </c>
      <c r="C5" s="124" t="str">
        <f>공량!C5</f>
        <v>M</v>
      </c>
      <c r="D5" s="133">
        <f>공량!H5</f>
        <v>22</v>
      </c>
      <c r="E5" s="127">
        <f>VLOOKUP($A5&amp;$B5,단가!$C$3:$E$132,3,FALSE)</f>
        <v>950</v>
      </c>
      <c r="F5" s="133">
        <f t="shared" ref="F5:F19" si="0">INT($D5*E5)</f>
        <v>20900</v>
      </c>
      <c r="G5" s="133"/>
      <c r="H5" s="133"/>
      <c r="I5" s="133"/>
      <c r="J5" s="133"/>
      <c r="K5" s="133">
        <f t="shared" ref="K5:K19" si="1">SUM(F5,H5,J5)</f>
        <v>20900</v>
      </c>
      <c r="L5" s="132"/>
    </row>
    <row r="6" spans="1:12" s="3" customFormat="1" ht="24.95" customHeight="1" x14ac:dyDescent="0.15">
      <c r="A6" s="121" t="str">
        <f>공량!A6</f>
        <v>접지용전선</v>
      </c>
      <c r="B6" s="121" t="str">
        <f>공량!B6</f>
        <v>F-GV 2.5㎟</v>
      </c>
      <c r="C6" s="124" t="str">
        <f>공량!C6</f>
        <v>M</v>
      </c>
      <c r="D6" s="133">
        <f>공량!H6</f>
        <v>239</v>
      </c>
      <c r="E6" s="127">
        <f>VLOOKUP($A6&amp;$B6,단가!$C$3:$E$132,3,FALSE)</f>
        <v>688</v>
      </c>
      <c r="F6" s="133">
        <f t="shared" si="0"/>
        <v>164432</v>
      </c>
      <c r="G6" s="133"/>
      <c r="H6" s="133"/>
      <c r="I6" s="133"/>
      <c r="J6" s="133"/>
      <c r="K6" s="133">
        <f t="shared" si="1"/>
        <v>164432</v>
      </c>
      <c r="L6" s="132"/>
    </row>
    <row r="7" spans="1:12" s="3" customFormat="1" ht="24.95" customHeight="1" x14ac:dyDescent="0.15">
      <c r="A7" s="121" t="str">
        <f>공량!A7</f>
        <v>750V 저독성가교전선</v>
      </c>
      <c r="B7" s="121" t="str">
        <f>공량!B7</f>
        <v>HFIX 2.5㎟</v>
      </c>
      <c r="C7" s="124" t="str">
        <f>공량!C7</f>
        <v>M</v>
      </c>
      <c r="D7" s="133">
        <f>공량!H7</f>
        <v>576</v>
      </c>
      <c r="E7" s="127">
        <f>VLOOKUP($A7&amp;$B7,단가!$C$3:$E$132,3,FALSE)</f>
        <v>418</v>
      </c>
      <c r="F7" s="133">
        <f t="shared" si="0"/>
        <v>240768</v>
      </c>
      <c r="G7" s="133"/>
      <c r="H7" s="133"/>
      <c r="I7" s="133"/>
      <c r="J7" s="133"/>
      <c r="K7" s="133">
        <f t="shared" si="1"/>
        <v>240768</v>
      </c>
      <c r="L7" s="132"/>
    </row>
    <row r="8" spans="1:12" s="3" customFormat="1" ht="24.95" customHeight="1" x14ac:dyDescent="0.15">
      <c r="A8" s="121" t="str">
        <f>공량!A8</f>
        <v>아울렛  박스</v>
      </c>
      <c r="B8" s="121" t="str">
        <f>공량!B8</f>
        <v>4각, 54mm</v>
      </c>
      <c r="C8" s="124" t="str">
        <f>공량!C8</f>
        <v>EA</v>
      </c>
      <c r="D8" s="133">
        <f>공량!H8</f>
        <v>6</v>
      </c>
      <c r="E8" s="127">
        <f>VLOOKUP($A8&amp;$B8,단가!$C$3:$E$132,3,FALSE)</f>
        <v>3100</v>
      </c>
      <c r="F8" s="133">
        <f t="shared" si="0"/>
        <v>18600</v>
      </c>
      <c r="G8" s="133"/>
      <c r="H8" s="133"/>
      <c r="I8" s="133"/>
      <c r="J8" s="133"/>
      <c r="K8" s="133">
        <f t="shared" si="1"/>
        <v>18600</v>
      </c>
      <c r="L8" s="132"/>
    </row>
    <row r="9" spans="1:12" s="3" customFormat="1" ht="24.95" customHeight="1" x14ac:dyDescent="0.15">
      <c r="A9" s="121" t="str">
        <f>공량!A9</f>
        <v>아울렛  박스</v>
      </c>
      <c r="B9" s="121" t="str">
        <f>공량!B9</f>
        <v>8각, 54mm</v>
      </c>
      <c r="C9" s="124" t="str">
        <f>공량!C9</f>
        <v>EA</v>
      </c>
      <c r="D9" s="133">
        <f>공량!H9</f>
        <v>48</v>
      </c>
      <c r="E9" s="127">
        <f>VLOOKUP($A9&amp;$B9,단가!$C$3:$E$132,3,FALSE)</f>
        <v>2980</v>
      </c>
      <c r="F9" s="133">
        <f t="shared" si="0"/>
        <v>143040</v>
      </c>
      <c r="G9" s="133"/>
      <c r="H9" s="133"/>
      <c r="I9" s="133"/>
      <c r="J9" s="133"/>
      <c r="K9" s="133">
        <f t="shared" si="1"/>
        <v>143040</v>
      </c>
      <c r="L9" s="132"/>
    </row>
    <row r="10" spans="1:12" s="3" customFormat="1" ht="24.95" customHeight="1" x14ac:dyDescent="0.15">
      <c r="A10" s="121" t="str">
        <f>공량!A10</f>
        <v>OL 박스(카바부)</v>
      </c>
      <c r="B10" s="121" t="str">
        <f>공량!B10</f>
        <v>S/W 용, 54mm</v>
      </c>
      <c r="C10" s="124" t="str">
        <f>공량!C10</f>
        <v>EA</v>
      </c>
      <c r="D10" s="133">
        <f>공량!H10</f>
        <v>3</v>
      </c>
      <c r="E10" s="127">
        <f>VLOOKUP($A10&amp;$B10,단가!$C$3:$E$132,3,FALSE)</f>
        <v>740</v>
      </c>
      <c r="F10" s="133">
        <f t="shared" si="0"/>
        <v>2220</v>
      </c>
      <c r="G10" s="133"/>
      <c r="H10" s="133"/>
      <c r="I10" s="133"/>
      <c r="J10" s="133"/>
      <c r="K10" s="133">
        <f t="shared" si="1"/>
        <v>2220</v>
      </c>
      <c r="L10" s="132"/>
    </row>
    <row r="11" spans="1:12" s="3" customFormat="1" ht="24.95" customHeight="1" x14ac:dyDescent="0.15">
      <c r="A11" s="121" t="str">
        <f>공량!A11</f>
        <v>BOX COVER</v>
      </c>
      <c r="B11" s="121" t="str">
        <f>공량!B11</f>
        <v>4, 8각 평</v>
      </c>
      <c r="C11" s="124" t="str">
        <f>공량!C11</f>
        <v>EA</v>
      </c>
      <c r="D11" s="133">
        <f>공량!H11</f>
        <v>54</v>
      </c>
      <c r="E11" s="127">
        <f>VLOOKUP($A11&amp;$B11,단가!$C$3:$E$132,3,FALSE)</f>
        <v>290</v>
      </c>
      <c r="F11" s="133">
        <f t="shared" si="0"/>
        <v>15660</v>
      </c>
      <c r="G11" s="133"/>
      <c r="H11" s="133"/>
      <c r="I11" s="133"/>
      <c r="J11" s="133"/>
      <c r="K11" s="133">
        <f t="shared" si="1"/>
        <v>15660</v>
      </c>
      <c r="L11" s="132"/>
    </row>
    <row r="12" spans="1:12" s="3" customFormat="1" ht="24.95" customHeight="1" x14ac:dyDescent="0.15">
      <c r="A12" s="121" t="str">
        <f>공량!A12</f>
        <v>케이블콘넥타</v>
      </c>
      <c r="B12" s="121" t="str">
        <f>공량!B12</f>
        <v>16C</v>
      </c>
      <c r="C12" s="124" t="str">
        <f>공량!C12</f>
        <v>EA</v>
      </c>
      <c r="D12" s="133">
        <f>공량!H12</f>
        <v>108</v>
      </c>
      <c r="E12" s="127">
        <f>VLOOKUP($A12&amp;$B12,단가!$C$3:$E$132,3,FALSE)</f>
        <v>114</v>
      </c>
      <c r="F12" s="133">
        <f t="shared" si="0"/>
        <v>12312</v>
      </c>
      <c r="G12" s="133"/>
      <c r="H12" s="133"/>
      <c r="I12" s="133"/>
      <c r="J12" s="133"/>
      <c r="K12" s="133">
        <f t="shared" si="1"/>
        <v>12312</v>
      </c>
      <c r="L12" s="132"/>
    </row>
    <row r="13" spans="1:12" s="3" customFormat="1" ht="24.95" customHeight="1" x14ac:dyDescent="0.15">
      <c r="A13" s="121" t="str">
        <f>공량!A13</f>
        <v>단로스위치(WIDE)</v>
      </c>
      <c r="B13" s="121" t="str">
        <f>공량!B13</f>
        <v>15A 250V 2구</v>
      </c>
      <c r="C13" s="124" t="str">
        <f>공량!C13</f>
        <v>EA</v>
      </c>
      <c r="D13" s="133">
        <f>공량!H13</f>
        <v>1</v>
      </c>
      <c r="E13" s="127">
        <f>VLOOKUP($A13&amp;$B13,단가!$C$3:$E$132,3,FALSE)</f>
        <v>2820</v>
      </c>
      <c r="F13" s="133">
        <f t="shared" si="0"/>
        <v>2820</v>
      </c>
      <c r="G13" s="133"/>
      <c r="H13" s="133"/>
      <c r="I13" s="133"/>
      <c r="J13" s="133"/>
      <c r="K13" s="133">
        <f t="shared" si="1"/>
        <v>2820</v>
      </c>
      <c r="L13" s="132"/>
    </row>
    <row r="14" spans="1:12" s="3" customFormat="1" ht="24.95" customHeight="1" x14ac:dyDescent="0.15">
      <c r="A14" s="121" t="str">
        <f>공량!A14</f>
        <v>단로스위치(WIDE)</v>
      </c>
      <c r="B14" s="121" t="str">
        <f>공량!B14</f>
        <v>15A 250V 3구</v>
      </c>
      <c r="C14" s="124" t="str">
        <f>공량!C14</f>
        <v>EA</v>
      </c>
      <c r="D14" s="133">
        <f>공량!H14</f>
        <v>2</v>
      </c>
      <c r="E14" s="127">
        <f>VLOOKUP($A14&amp;$B14,단가!$C$3:$E$132,3,FALSE)</f>
        <v>3640</v>
      </c>
      <c r="F14" s="133">
        <f t="shared" si="0"/>
        <v>7280</v>
      </c>
      <c r="G14" s="133"/>
      <c r="H14" s="133"/>
      <c r="I14" s="133"/>
      <c r="J14" s="133"/>
      <c r="K14" s="133">
        <f t="shared" si="1"/>
        <v>7280</v>
      </c>
      <c r="L14" s="132"/>
    </row>
    <row r="15" spans="1:12" s="3" customFormat="1" ht="24.95" customHeight="1" x14ac:dyDescent="0.15">
      <c r="A15" s="121" t="str">
        <f>공량!A15</f>
        <v>등기구 TYPE"A"</v>
      </c>
      <c r="B15" s="121" t="str">
        <f>공량!B15</f>
        <v>LED 40W이상-매입등</v>
      </c>
      <c r="C15" s="124" t="str">
        <f>공량!C15</f>
        <v>SET</v>
      </c>
      <c r="D15" s="133">
        <f>공량!H15</f>
        <v>90</v>
      </c>
      <c r="E15" s="127">
        <v>61000</v>
      </c>
      <c r="F15" s="133">
        <f t="shared" si="0"/>
        <v>5490000</v>
      </c>
      <c r="G15" s="133"/>
      <c r="H15" s="133"/>
      <c r="I15" s="133"/>
      <c r="J15" s="133"/>
      <c r="K15" s="133">
        <f t="shared" si="1"/>
        <v>5490000</v>
      </c>
      <c r="L15" s="132"/>
    </row>
    <row r="16" spans="1:12" s="3" customFormat="1" ht="24.95" customHeight="1" x14ac:dyDescent="0.15">
      <c r="A16" s="121" t="str">
        <f>공량!A16</f>
        <v>금속 가요 전선관(SF) - 탈부착</v>
      </c>
      <c r="B16" s="121" t="str">
        <f>공량!B16</f>
        <v>고장력, 비방수 16C</v>
      </c>
      <c r="C16" s="124" t="str">
        <f>공량!C16</f>
        <v>M</v>
      </c>
      <c r="D16" s="133">
        <f>공량!H16</f>
        <v>36</v>
      </c>
      <c r="E16" s="127"/>
      <c r="F16" s="133">
        <f t="shared" si="0"/>
        <v>0</v>
      </c>
      <c r="G16" s="133"/>
      <c r="H16" s="133"/>
      <c r="I16" s="133"/>
      <c r="J16" s="133"/>
      <c r="K16" s="133">
        <f t="shared" si="1"/>
        <v>0</v>
      </c>
      <c r="L16" s="132"/>
    </row>
    <row r="17" spans="1:12" s="3" customFormat="1" ht="24.95" customHeight="1" x14ac:dyDescent="0.15">
      <c r="A17" s="121" t="str">
        <f>공량!A17</f>
        <v>접지용전선 - 탈부착</v>
      </c>
      <c r="B17" s="121" t="str">
        <f>공량!B17</f>
        <v>F-GV 2.5㎟</v>
      </c>
      <c r="C17" s="124" t="str">
        <f>공량!C17</f>
        <v>M</v>
      </c>
      <c r="D17" s="133">
        <f>공량!H17</f>
        <v>36</v>
      </c>
      <c r="E17" s="127"/>
      <c r="F17" s="133">
        <f t="shared" si="0"/>
        <v>0</v>
      </c>
      <c r="G17" s="133"/>
      <c r="H17" s="133"/>
      <c r="I17" s="133"/>
      <c r="J17" s="133"/>
      <c r="K17" s="133">
        <f t="shared" si="1"/>
        <v>0</v>
      </c>
      <c r="L17" s="132"/>
    </row>
    <row r="18" spans="1:12" s="3" customFormat="1" ht="24.95" customHeight="1" x14ac:dyDescent="0.15">
      <c r="A18" s="121" t="str">
        <f>공량!A18</f>
        <v>750V 저독성가교전선 - 탈부착.</v>
      </c>
      <c r="B18" s="121" t="str">
        <f>공량!B18</f>
        <v>HFIX 2.5㎟</v>
      </c>
      <c r="C18" s="124" t="str">
        <f>공량!C18</f>
        <v>M</v>
      </c>
      <c r="D18" s="133">
        <f>공량!H18</f>
        <v>72</v>
      </c>
      <c r="E18" s="127"/>
      <c r="F18" s="133">
        <f t="shared" si="0"/>
        <v>0</v>
      </c>
      <c r="G18" s="133"/>
      <c r="H18" s="133"/>
      <c r="I18" s="133"/>
      <c r="J18" s="133"/>
      <c r="K18" s="133">
        <f t="shared" si="1"/>
        <v>0</v>
      </c>
      <c r="L18" s="132"/>
    </row>
    <row r="19" spans="1:12" s="3" customFormat="1" ht="24.95" customHeight="1" x14ac:dyDescent="0.15">
      <c r="A19" s="121" t="str">
        <f>공량!A19</f>
        <v>등기구 - 철거</v>
      </c>
      <c r="B19" s="121" t="str">
        <f>공량!B19</f>
        <v>FL 2/32W-매입슬림</v>
      </c>
      <c r="C19" s="124" t="str">
        <f>공량!C19</f>
        <v>SET</v>
      </c>
      <c r="D19" s="133">
        <f>공량!H19</f>
        <v>90</v>
      </c>
      <c r="E19" s="127"/>
      <c r="F19" s="133">
        <f t="shared" si="0"/>
        <v>0</v>
      </c>
      <c r="G19" s="133"/>
      <c r="H19" s="133"/>
      <c r="I19" s="133"/>
      <c r="J19" s="133"/>
      <c r="K19" s="133">
        <f t="shared" si="1"/>
        <v>0</v>
      </c>
      <c r="L19" s="227" t="s">
        <v>482</v>
      </c>
    </row>
    <row r="20" spans="1:12" s="3" customFormat="1" ht="24.95" customHeight="1" x14ac:dyDescent="0.15">
      <c r="A20" s="127" t="s">
        <v>49</v>
      </c>
      <c r="B20" s="127" t="s">
        <v>50</v>
      </c>
      <c r="C20" s="128" t="s">
        <v>51</v>
      </c>
      <c r="D20" s="133">
        <v>1</v>
      </c>
      <c r="E20" s="127">
        <f>SUM(F4:F5)</f>
        <v>154568</v>
      </c>
      <c r="F20" s="134">
        <f>INT((E20)*15%)</f>
        <v>23185</v>
      </c>
      <c r="G20" s="133"/>
      <c r="H20" s="133"/>
      <c r="I20" s="133"/>
      <c r="J20" s="133"/>
      <c r="K20" s="133">
        <f t="shared" ref="K20:K23" si="2">SUM(F20,H20,J20)</f>
        <v>23185</v>
      </c>
      <c r="L20" s="132"/>
    </row>
    <row r="21" spans="1:12" s="3" customFormat="1" ht="24.95" customHeight="1" x14ac:dyDescent="0.15">
      <c r="A21" s="127" t="s">
        <v>52</v>
      </c>
      <c r="B21" s="127" t="s">
        <v>53</v>
      </c>
      <c r="C21" s="128" t="s">
        <v>51</v>
      </c>
      <c r="D21" s="133">
        <v>1</v>
      </c>
      <c r="E21" s="127">
        <f>SUM(F4:F7)</f>
        <v>559768</v>
      </c>
      <c r="F21" s="134">
        <f>INT((E21)*2%)</f>
        <v>11195</v>
      </c>
      <c r="G21" s="133"/>
      <c r="H21" s="133"/>
      <c r="I21" s="133"/>
      <c r="J21" s="133"/>
      <c r="K21" s="133">
        <f t="shared" si="2"/>
        <v>11195</v>
      </c>
      <c r="L21" s="132"/>
    </row>
    <row r="22" spans="1:12" s="3" customFormat="1" ht="24.95" customHeight="1" x14ac:dyDescent="0.15">
      <c r="A22" s="127" t="s">
        <v>54</v>
      </c>
      <c r="B22" s="127" t="s">
        <v>83</v>
      </c>
      <c r="C22" s="128" t="s">
        <v>55</v>
      </c>
      <c r="D22" s="135">
        <f>TRUNC((공량!$J$21),1)</f>
        <v>17.100000000000001</v>
      </c>
      <c r="E22" s="127"/>
      <c r="F22" s="133"/>
      <c r="G22" s="127">
        <f>VLOOKUP($A22&amp;$B22,단가!$C$3:$E$132,3,FALSE)</f>
        <v>270251</v>
      </c>
      <c r="H22" s="133">
        <f>INT($D22*G22)</f>
        <v>4621292</v>
      </c>
      <c r="I22" s="133"/>
      <c r="J22" s="133"/>
      <c r="K22" s="133">
        <f t="shared" si="2"/>
        <v>4621292</v>
      </c>
      <c r="L22" s="132"/>
    </row>
    <row r="23" spans="1:12" s="3" customFormat="1" ht="24.95" customHeight="1" x14ac:dyDescent="0.15">
      <c r="A23" s="127" t="s">
        <v>72</v>
      </c>
      <c r="B23" s="127" t="s">
        <v>198</v>
      </c>
      <c r="C23" s="128" t="s">
        <v>73</v>
      </c>
      <c r="D23" s="133">
        <v>1</v>
      </c>
      <c r="E23" s="136">
        <f>H25</f>
        <v>4621292</v>
      </c>
      <c r="F23" s="134">
        <f>INT((E23)*3%)</f>
        <v>138638</v>
      </c>
      <c r="G23" s="132"/>
      <c r="H23" s="132"/>
      <c r="I23" s="132"/>
      <c r="J23" s="132"/>
      <c r="K23" s="133">
        <f t="shared" si="2"/>
        <v>138638</v>
      </c>
      <c r="L23" s="132"/>
    </row>
    <row r="24" spans="1:12" s="3" customFormat="1" ht="24.95" customHeight="1" x14ac:dyDescent="0.15">
      <c r="A24" s="122"/>
      <c r="B24" s="122"/>
      <c r="C24" s="123"/>
      <c r="D24" s="132"/>
      <c r="E24" s="132"/>
      <c r="F24" s="132"/>
      <c r="G24" s="132"/>
      <c r="H24" s="132"/>
      <c r="I24" s="132"/>
      <c r="J24" s="132"/>
      <c r="K24" s="132"/>
      <c r="L24" s="132"/>
    </row>
    <row r="25" spans="1:12" s="3" customFormat="1" ht="24.95" customHeight="1" x14ac:dyDescent="0.15">
      <c r="A25" s="127" t="s">
        <v>56</v>
      </c>
      <c r="B25" s="127"/>
      <c r="C25" s="128"/>
      <c r="D25" s="129"/>
      <c r="E25" s="130"/>
      <c r="F25" s="127">
        <f>SUM(F3:F24)</f>
        <v>6424718</v>
      </c>
      <c r="G25" s="131"/>
      <c r="H25" s="127">
        <f>SUM(H3:H24)</f>
        <v>4621292</v>
      </c>
      <c r="I25" s="131"/>
      <c r="J25" s="127">
        <f>SUM(J3:J24)</f>
        <v>0</v>
      </c>
      <c r="K25" s="130">
        <f>SUM(F25,H25,J25)</f>
        <v>11046010</v>
      </c>
      <c r="L25" s="128"/>
    </row>
    <row r="26" spans="1:12" s="3" customFormat="1" ht="24.95" customHeight="1" x14ac:dyDescent="0.15">
      <c r="A26" s="122"/>
      <c r="B26" s="122"/>
      <c r="C26" s="123"/>
      <c r="D26" s="132"/>
      <c r="E26" s="132"/>
      <c r="F26" s="132"/>
      <c r="G26" s="132"/>
      <c r="H26" s="132"/>
      <c r="I26" s="132"/>
      <c r="J26" s="132"/>
      <c r="K26" s="132"/>
      <c r="L26" s="132"/>
    </row>
    <row r="27" spans="1:12" s="3" customFormat="1" ht="24.95" customHeight="1" x14ac:dyDescent="0.15">
      <c r="A27" s="122"/>
      <c r="B27" s="122"/>
      <c r="C27" s="123"/>
      <c r="D27" s="132"/>
      <c r="E27" s="132"/>
      <c r="F27" s="132"/>
      <c r="G27" s="132"/>
      <c r="H27" s="132"/>
      <c r="I27" s="132"/>
      <c r="J27" s="132"/>
      <c r="K27" s="132"/>
      <c r="L27" s="132"/>
    </row>
    <row r="28" spans="1:12" s="3" customFormat="1" ht="24.95" customHeight="1" x14ac:dyDescent="0.15">
      <c r="A28" s="122"/>
      <c r="B28" s="122"/>
      <c r="C28" s="123"/>
      <c r="D28" s="132"/>
      <c r="E28" s="132"/>
      <c r="F28" s="132"/>
      <c r="G28" s="132"/>
      <c r="H28" s="132"/>
      <c r="I28" s="132"/>
      <c r="J28" s="132"/>
      <c r="K28" s="132"/>
      <c r="L28" s="132"/>
    </row>
    <row r="29" spans="1:12" s="3" customFormat="1" ht="24.95" customHeight="1" x14ac:dyDescent="0.15">
      <c r="A29" s="122"/>
      <c r="B29" s="122"/>
      <c r="C29" s="123"/>
      <c r="D29" s="132"/>
      <c r="E29" s="132"/>
      <c r="F29" s="132"/>
      <c r="G29" s="132"/>
      <c r="H29" s="132"/>
      <c r="I29" s="132"/>
      <c r="J29" s="132"/>
      <c r="K29" s="132"/>
      <c r="L29" s="132"/>
    </row>
    <row r="30" spans="1:12" s="3" customFormat="1" ht="24.95" customHeight="1" x14ac:dyDescent="0.15">
      <c r="A30" s="122"/>
      <c r="B30" s="122"/>
      <c r="C30" s="123"/>
      <c r="D30" s="132"/>
      <c r="E30" s="132"/>
      <c r="F30" s="132"/>
      <c r="G30" s="132"/>
      <c r="H30" s="132"/>
      <c r="I30" s="132"/>
      <c r="J30" s="132"/>
      <c r="K30" s="132"/>
      <c r="L30" s="132"/>
    </row>
    <row r="31" spans="1:12" s="3" customFormat="1" ht="24.95" customHeight="1" x14ac:dyDescent="0.15">
      <c r="A31" s="122"/>
      <c r="B31" s="122"/>
      <c r="C31" s="123"/>
      <c r="D31" s="132"/>
      <c r="E31" s="132"/>
      <c r="F31" s="132"/>
      <c r="G31" s="132"/>
      <c r="H31" s="132"/>
      <c r="I31" s="132"/>
      <c r="J31" s="132"/>
      <c r="K31" s="132"/>
      <c r="L31" s="132"/>
    </row>
    <row r="32" spans="1:12" s="3" customFormat="1" ht="24.95" customHeight="1" x14ac:dyDescent="0.15">
      <c r="A32" s="122"/>
      <c r="B32" s="122"/>
      <c r="C32" s="123"/>
      <c r="D32" s="132"/>
      <c r="E32" s="132"/>
      <c r="F32" s="132"/>
      <c r="G32" s="132"/>
      <c r="H32" s="132"/>
      <c r="I32" s="132"/>
      <c r="J32" s="132"/>
      <c r="K32" s="132"/>
      <c r="L32" s="132"/>
    </row>
    <row r="33" spans="1:12" s="3" customFormat="1" ht="24.95" customHeight="1" x14ac:dyDescent="0.15">
      <c r="A33" s="122"/>
      <c r="B33" s="122"/>
      <c r="C33" s="123"/>
      <c r="D33" s="132"/>
      <c r="E33" s="132"/>
      <c r="F33" s="132"/>
      <c r="G33" s="132"/>
      <c r="H33" s="132"/>
      <c r="I33" s="132"/>
      <c r="J33" s="132"/>
      <c r="K33" s="132"/>
      <c r="L33" s="132"/>
    </row>
    <row r="34" spans="1:12" s="3" customFormat="1" ht="24.95" customHeight="1" x14ac:dyDescent="0.15">
      <c r="A34" s="122"/>
      <c r="B34" s="122"/>
      <c r="C34" s="123"/>
      <c r="D34" s="132"/>
      <c r="E34" s="132"/>
      <c r="F34" s="132"/>
      <c r="G34" s="132"/>
      <c r="H34" s="132"/>
      <c r="I34" s="132"/>
      <c r="J34" s="132"/>
      <c r="K34" s="132"/>
      <c r="L34" s="132"/>
    </row>
    <row r="35" spans="1:12" s="3" customFormat="1" ht="24.95" customHeight="1" x14ac:dyDescent="0.15">
      <c r="A35" s="122"/>
      <c r="B35" s="122"/>
      <c r="C35" s="123"/>
      <c r="D35" s="132"/>
      <c r="E35" s="132"/>
      <c r="F35" s="132"/>
      <c r="G35" s="132"/>
      <c r="H35" s="132"/>
      <c r="I35" s="132"/>
      <c r="J35" s="132"/>
      <c r="K35" s="132"/>
      <c r="L35" s="132"/>
    </row>
    <row r="36" spans="1:12" s="3" customFormat="1" ht="24.95" customHeight="1" x14ac:dyDescent="0.15">
      <c r="A36" s="122"/>
      <c r="B36" s="122"/>
      <c r="C36" s="123"/>
      <c r="D36" s="132"/>
      <c r="E36" s="132"/>
      <c r="F36" s="132"/>
      <c r="G36" s="132"/>
      <c r="H36" s="132"/>
      <c r="I36" s="132"/>
      <c r="J36" s="132"/>
      <c r="K36" s="132"/>
      <c r="L36" s="132"/>
    </row>
    <row r="37" spans="1:12" s="3" customFormat="1" ht="24.95" customHeight="1" x14ac:dyDescent="0.15">
      <c r="A37" s="122"/>
      <c r="B37" s="122"/>
      <c r="C37" s="123"/>
      <c r="D37" s="132"/>
      <c r="E37" s="132"/>
      <c r="F37" s="132"/>
      <c r="G37" s="132"/>
      <c r="H37" s="132"/>
      <c r="I37" s="132"/>
      <c r="J37" s="132"/>
      <c r="K37" s="132"/>
      <c r="L37" s="132"/>
    </row>
    <row r="38" spans="1:12" s="3" customFormat="1" ht="24.95" customHeight="1" x14ac:dyDescent="0.15">
      <c r="A38" s="122"/>
      <c r="B38" s="122"/>
      <c r="C38" s="123"/>
      <c r="D38" s="132"/>
      <c r="E38" s="132"/>
      <c r="F38" s="132"/>
      <c r="G38" s="132"/>
      <c r="H38" s="132"/>
      <c r="I38" s="132"/>
      <c r="J38" s="132"/>
      <c r="K38" s="132"/>
      <c r="L38" s="132"/>
    </row>
    <row r="39" spans="1:12" s="3" customFormat="1" ht="24.95" customHeight="1" x14ac:dyDescent="0.15">
      <c r="A39" s="122"/>
      <c r="B39" s="122"/>
      <c r="C39" s="123"/>
      <c r="D39" s="132"/>
      <c r="E39" s="132"/>
      <c r="F39" s="132"/>
      <c r="G39" s="132"/>
      <c r="H39" s="132"/>
      <c r="I39" s="132"/>
      <c r="J39" s="132"/>
      <c r="K39" s="132"/>
      <c r="L39" s="132"/>
    </row>
    <row r="40" spans="1:12" s="3" customFormat="1" ht="24.95" customHeight="1" x14ac:dyDescent="0.15">
      <c r="A40" s="122"/>
      <c r="B40" s="122"/>
      <c r="C40" s="123"/>
      <c r="D40" s="132"/>
      <c r="E40" s="132"/>
      <c r="F40" s="132"/>
      <c r="G40" s="132"/>
      <c r="H40" s="132"/>
      <c r="I40" s="132"/>
      <c r="J40" s="132"/>
      <c r="K40" s="132"/>
      <c r="L40" s="132"/>
    </row>
    <row r="41" spans="1:12" s="3" customFormat="1" ht="24.95" customHeight="1" x14ac:dyDescent="0.15">
      <c r="A41" s="122"/>
      <c r="B41" s="122"/>
      <c r="C41" s="123"/>
      <c r="D41" s="132"/>
      <c r="E41" s="132"/>
      <c r="F41" s="132"/>
      <c r="G41" s="132"/>
      <c r="H41" s="132"/>
      <c r="I41" s="132"/>
      <c r="J41" s="132"/>
      <c r="K41" s="132"/>
      <c r="L41" s="132"/>
    </row>
    <row r="42" spans="1:12" s="3" customFormat="1" ht="24.95" customHeight="1" x14ac:dyDescent="0.15">
      <c r="A42" s="122"/>
      <c r="B42" s="122"/>
      <c r="C42" s="123"/>
      <c r="D42" s="132"/>
      <c r="E42" s="132"/>
      <c r="F42" s="132"/>
      <c r="G42" s="132"/>
      <c r="H42" s="132"/>
      <c r="I42" s="132"/>
      <c r="J42" s="132"/>
      <c r="K42" s="132"/>
      <c r="L42" s="132"/>
    </row>
    <row r="43" spans="1:12" s="3" customFormat="1" ht="24.95" customHeight="1" x14ac:dyDescent="0.15">
      <c r="A43" s="122"/>
      <c r="B43" s="122"/>
      <c r="C43" s="123"/>
      <c r="D43" s="132"/>
      <c r="E43" s="132"/>
      <c r="F43" s="132"/>
      <c r="G43" s="132"/>
      <c r="H43" s="132"/>
      <c r="I43" s="132"/>
      <c r="J43" s="132"/>
      <c r="K43" s="132"/>
      <c r="L43" s="132"/>
    </row>
    <row r="44" spans="1:12" s="3" customFormat="1" ht="24.95" customHeight="1" x14ac:dyDescent="0.15">
      <c r="A44" s="122"/>
      <c r="B44" s="122"/>
      <c r="C44" s="123"/>
      <c r="D44" s="132"/>
      <c r="E44" s="132"/>
      <c r="F44" s="132"/>
      <c r="G44" s="132"/>
      <c r="H44" s="132"/>
      <c r="I44" s="132"/>
      <c r="J44" s="132"/>
      <c r="K44" s="132"/>
      <c r="L44" s="132"/>
    </row>
    <row r="45" spans="1:12" s="3" customFormat="1" ht="24.95" customHeight="1" x14ac:dyDescent="0.15">
      <c r="A45" s="122"/>
      <c r="B45" s="122"/>
      <c r="C45" s="123"/>
      <c r="D45" s="132"/>
      <c r="E45" s="132"/>
      <c r="F45" s="132"/>
      <c r="G45" s="132"/>
      <c r="H45" s="132"/>
      <c r="I45" s="132"/>
      <c r="J45" s="132"/>
      <c r="K45" s="132"/>
      <c r="L45" s="132"/>
    </row>
    <row r="46" spans="1:12" s="3" customFormat="1" ht="24.95" customHeight="1" x14ac:dyDescent="0.15">
      <c r="A46" s="122"/>
      <c r="B46" s="122"/>
      <c r="C46" s="123"/>
      <c r="D46" s="132"/>
      <c r="E46" s="132"/>
      <c r="F46" s="132"/>
      <c r="G46" s="132"/>
      <c r="H46" s="132"/>
      <c r="I46" s="132"/>
      <c r="J46" s="132"/>
      <c r="K46" s="132"/>
      <c r="L46" s="132"/>
    </row>
    <row r="47" spans="1:12" s="3" customFormat="1" ht="24.95" customHeight="1" x14ac:dyDescent="0.15">
      <c r="A47" s="303" t="str">
        <f>공량!A27</f>
        <v>2. 전열 공사</v>
      </c>
      <c r="B47" s="303"/>
      <c r="C47" s="123"/>
      <c r="D47" s="132"/>
      <c r="E47" s="132"/>
      <c r="F47" s="132"/>
      <c r="G47" s="132"/>
      <c r="H47" s="132"/>
      <c r="I47" s="132"/>
      <c r="J47" s="132"/>
      <c r="K47" s="132"/>
      <c r="L47" s="132"/>
    </row>
    <row r="48" spans="1:12" s="3" customFormat="1" ht="24.95" customHeight="1" x14ac:dyDescent="0.15">
      <c r="A48" s="121" t="str">
        <f>공량!A28</f>
        <v>금속 가요 전선관(SF)</v>
      </c>
      <c r="B48" s="121" t="str">
        <f>공량!B28</f>
        <v>고장력, 비방수 16C</v>
      </c>
      <c r="C48" s="124" t="str">
        <f>공량!C28</f>
        <v>M</v>
      </c>
      <c r="D48" s="133">
        <f>공량!H28</f>
        <v>50</v>
      </c>
      <c r="E48" s="127">
        <f>VLOOKUP($A48&amp;$B48,단가!$C$3:$E$132,3,FALSE)</f>
        <v>564</v>
      </c>
      <c r="F48" s="133">
        <f>INT($D48*E48)</f>
        <v>28200</v>
      </c>
      <c r="G48" s="133"/>
      <c r="H48" s="133"/>
      <c r="I48" s="133"/>
      <c r="J48" s="133"/>
      <c r="K48" s="133">
        <f>SUM(F48,H48,J48)</f>
        <v>28200</v>
      </c>
      <c r="L48" s="132"/>
    </row>
    <row r="49" spans="1:12" s="3" customFormat="1" ht="24.95" customHeight="1" x14ac:dyDescent="0.15">
      <c r="A49" s="121" t="str">
        <f>공량!A29</f>
        <v>금속 가요 전선관(SF)</v>
      </c>
      <c r="B49" s="121" t="str">
        <f>공량!B29</f>
        <v>고장력, 비방수 22C</v>
      </c>
      <c r="C49" s="124" t="str">
        <f>공량!C29</f>
        <v>M</v>
      </c>
      <c r="D49" s="133">
        <f>공량!H29</f>
        <v>46</v>
      </c>
      <c r="E49" s="127">
        <f>VLOOKUP($A49&amp;$B49,단가!$C$3:$E$132,3,FALSE)</f>
        <v>950</v>
      </c>
      <c r="F49" s="133">
        <f t="shared" ref="F49:F61" si="3">INT($D49*E49)</f>
        <v>43700</v>
      </c>
      <c r="G49" s="133"/>
      <c r="H49" s="133"/>
      <c r="I49" s="133"/>
      <c r="J49" s="133"/>
      <c r="K49" s="133">
        <f t="shared" ref="K49:K61" si="4">SUM(F49,H49,J49)</f>
        <v>43700</v>
      </c>
      <c r="L49" s="132"/>
    </row>
    <row r="50" spans="1:12" s="3" customFormat="1" ht="24.95" customHeight="1" x14ac:dyDescent="0.15">
      <c r="A50" s="121" t="str">
        <f>공량!A30</f>
        <v>접지용전선</v>
      </c>
      <c r="B50" s="121" t="str">
        <f>공량!B30</f>
        <v>F-GV 4㎟</v>
      </c>
      <c r="C50" s="124" t="str">
        <f>공량!C30</f>
        <v>M</v>
      </c>
      <c r="D50" s="133">
        <f>공량!H30</f>
        <v>50</v>
      </c>
      <c r="E50" s="127">
        <f>VLOOKUP($A50&amp;$B50,단가!$C$3:$E$132,3,FALSE)</f>
        <v>955</v>
      </c>
      <c r="F50" s="133">
        <f t="shared" si="3"/>
        <v>47750</v>
      </c>
      <c r="G50" s="133"/>
      <c r="H50" s="133"/>
      <c r="I50" s="133"/>
      <c r="J50" s="133"/>
      <c r="K50" s="133">
        <f t="shared" si="4"/>
        <v>47750</v>
      </c>
      <c r="L50" s="132"/>
    </row>
    <row r="51" spans="1:12" s="3" customFormat="1" ht="24.95" customHeight="1" x14ac:dyDescent="0.15">
      <c r="A51" s="121" t="str">
        <f>공량!A31</f>
        <v>750V 저독성가교전선</v>
      </c>
      <c r="B51" s="121" t="str">
        <f>공량!B31</f>
        <v>HFIX 4㎟</v>
      </c>
      <c r="C51" s="124" t="str">
        <f>공량!C31</f>
        <v>M</v>
      </c>
      <c r="D51" s="133">
        <f>공량!H31</f>
        <v>101</v>
      </c>
      <c r="E51" s="127">
        <f>VLOOKUP($A51&amp;$B51,단가!$C$3:$E$132,3,FALSE)</f>
        <v>637</v>
      </c>
      <c r="F51" s="133">
        <f t="shared" si="3"/>
        <v>64337</v>
      </c>
      <c r="G51" s="133"/>
      <c r="H51" s="133"/>
      <c r="I51" s="133"/>
      <c r="J51" s="133"/>
      <c r="K51" s="133">
        <f t="shared" si="4"/>
        <v>64337</v>
      </c>
      <c r="L51" s="132"/>
    </row>
    <row r="52" spans="1:12" s="3" customFormat="1" ht="24.95" customHeight="1" x14ac:dyDescent="0.15">
      <c r="A52" s="121" t="str">
        <f>공량!A32</f>
        <v>600V 가교PE 케이블</v>
      </c>
      <c r="B52" s="121" t="str">
        <f>공량!B32</f>
        <v>F-CV 3C 4㎟</v>
      </c>
      <c r="C52" s="124" t="str">
        <f>공량!C32</f>
        <v>M</v>
      </c>
      <c r="D52" s="133">
        <f>공량!H32</f>
        <v>120</v>
      </c>
      <c r="E52" s="127">
        <f>VLOOKUP($A52&amp;$B52,단가!$C$3:$E$132,3,FALSE)</f>
        <v>2511</v>
      </c>
      <c r="F52" s="133">
        <f t="shared" si="3"/>
        <v>301320</v>
      </c>
      <c r="G52" s="133"/>
      <c r="H52" s="133"/>
      <c r="I52" s="133"/>
      <c r="J52" s="133"/>
      <c r="K52" s="133">
        <f t="shared" si="4"/>
        <v>301320</v>
      </c>
      <c r="L52" s="132"/>
    </row>
    <row r="53" spans="1:12" s="3" customFormat="1" ht="24.95" customHeight="1" x14ac:dyDescent="0.15">
      <c r="A53" s="121" t="str">
        <f>공량!A33</f>
        <v>아울렛  박스</v>
      </c>
      <c r="B53" s="121" t="str">
        <f>공량!B33</f>
        <v>4각, 54mm</v>
      </c>
      <c r="C53" s="124" t="str">
        <f>공량!C33</f>
        <v>EA</v>
      </c>
      <c r="D53" s="133">
        <f>공량!H33</f>
        <v>5</v>
      </c>
      <c r="E53" s="127">
        <f>VLOOKUP($A53&amp;$B53,단가!$C$3:$E$132,3,FALSE)</f>
        <v>3100</v>
      </c>
      <c r="F53" s="133">
        <f t="shared" si="3"/>
        <v>15500</v>
      </c>
      <c r="G53" s="133"/>
      <c r="H53" s="133"/>
      <c r="I53" s="133"/>
      <c r="J53" s="133"/>
      <c r="K53" s="133">
        <f t="shared" si="4"/>
        <v>15500</v>
      </c>
      <c r="L53" s="132"/>
    </row>
    <row r="54" spans="1:12" s="3" customFormat="1" ht="24.95" customHeight="1" x14ac:dyDescent="0.15">
      <c r="A54" s="121" t="str">
        <f>공량!A34</f>
        <v>OL 박스(카바부)</v>
      </c>
      <c r="B54" s="121" t="str">
        <f>공량!B34</f>
        <v>S/W 용, 54mm</v>
      </c>
      <c r="C54" s="124" t="str">
        <f>공량!C34</f>
        <v>EA</v>
      </c>
      <c r="D54" s="133">
        <f>공량!H34</f>
        <v>9</v>
      </c>
      <c r="E54" s="127">
        <f>VLOOKUP($A54&amp;$B54,단가!$C$3:$E$132,3,FALSE)</f>
        <v>740</v>
      </c>
      <c r="F54" s="133">
        <f t="shared" si="3"/>
        <v>6660</v>
      </c>
      <c r="G54" s="133"/>
      <c r="H54" s="133"/>
      <c r="I54" s="133"/>
      <c r="J54" s="133"/>
      <c r="K54" s="133">
        <f t="shared" si="4"/>
        <v>6660</v>
      </c>
      <c r="L54" s="132"/>
    </row>
    <row r="55" spans="1:12" s="3" customFormat="1" ht="24.95" customHeight="1" x14ac:dyDescent="0.15">
      <c r="A55" s="121" t="str">
        <f>공량!A35</f>
        <v>BOX COVER</v>
      </c>
      <c r="B55" s="121" t="str">
        <f>공량!B35</f>
        <v>4, 8각 평</v>
      </c>
      <c r="C55" s="124" t="str">
        <f>공량!C35</f>
        <v>EA</v>
      </c>
      <c r="D55" s="133">
        <f>공량!H35</f>
        <v>5</v>
      </c>
      <c r="E55" s="127">
        <f>VLOOKUP($A55&amp;$B55,단가!$C$3:$E$132,3,FALSE)</f>
        <v>290</v>
      </c>
      <c r="F55" s="133">
        <f t="shared" si="3"/>
        <v>1450</v>
      </c>
      <c r="G55" s="133"/>
      <c r="H55" s="133"/>
      <c r="I55" s="133"/>
      <c r="J55" s="133"/>
      <c r="K55" s="133">
        <f t="shared" si="4"/>
        <v>1450</v>
      </c>
      <c r="L55" s="132"/>
    </row>
    <row r="56" spans="1:12" s="3" customFormat="1" ht="24.95" customHeight="1" x14ac:dyDescent="0.15">
      <c r="A56" s="121" t="str">
        <f>공량!A36</f>
        <v>접지콘센트</v>
      </c>
      <c r="B56" s="121" t="str">
        <f>공량!B36</f>
        <v>15A 250V 2구</v>
      </c>
      <c r="C56" s="124" t="str">
        <f>공량!C36</f>
        <v>EA</v>
      </c>
      <c r="D56" s="133">
        <f>공량!H36</f>
        <v>15</v>
      </c>
      <c r="E56" s="127">
        <f>VLOOKUP($A56&amp;$B56,단가!$C$3:$E$132,3,FALSE)</f>
        <v>2200</v>
      </c>
      <c r="F56" s="133">
        <f t="shared" si="3"/>
        <v>33000</v>
      </c>
      <c r="G56" s="133"/>
      <c r="H56" s="133"/>
      <c r="I56" s="133"/>
      <c r="J56" s="133"/>
      <c r="K56" s="133">
        <f t="shared" si="4"/>
        <v>33000</v>
      </c>
      <c r="L56" s="132"/>
    </row>
    <row r="57" spans="1:12" s="3" customFormat="1" ht="24.95" customHeight="1" x14ac:dyDescent="0.15">
      <c r="A57" s="121" t="str">
        <f>공량!A37</f>
        <v>AL 멀티 DUCT BODY</v>
      </c>
      <c r="B57" s="121" t="str">
        <f>공량!B37</f>
        <v>W:75xH:60</v>
      </c>
      <c r="C57" s="124" t="str">
        <f>공량!C37</f>
        <v>M</v>
      </c>
      <c r="D57" s="133">
        <f>공량!H37</f>
        <v>57</v>
      </c>
      <c r="E57" s="127">
        <f>VLOOKUP($A57&amp;$B57,단가!$C$3:$E$132,3,FALSE)</f>
        <v>21000</v>
      </c>
      <c r="F57" s="133">
        <f t="shared" si="3"/>
        <v>1197000</v>
      </c>
      <c r="G57" s="133"/>
      <c r="H57" s="133"/>
      <c r="I57" s="133"/>
      <c r="J57" s="133"/>
      <c r="K57" s="133">
        <f t="shared" si="4"/>
        <v>1197000</v>
      </c>
      <c r="L57" s="132"/>
    </row>
    <row r="58" spans="1:12" s="3" customFormat="1" ht="24.95" customHeight="1" x14ac:dyDescent="0.15">
      <c r="A58" s="121" t="str">
        <f>공량!A38</f>
        <v>AL 멀티 DUCT COVER</v>
      </c>
      <c r="B58" s="121" t="str">
        <f>공량!B38</f>
        <v>W:75</v>
      </c>
      <c r="C58" s="124" t="str">
        <f>공량!C38</f>
        <v>M</v>
      </c>
      <c r="D58" s="133">
        <f>공량!H38</f>
        <v>57</v>
      </c>
      <c r="E58" s="127">
        <f>VLOOKUP($A58&amp;$B58,단가!$C$3:$E$132,3,FALSE)</f>
        <v>7500</v>
      </c>
      <c r="F58" s="133">
        <f t="shared" si="3"/>
        <v>427500</v>
      </c>
      <c r="G58" s="133"/>
      <c r="H58" s="133"/>
      <c r="I58" s="133"/>
      <c r="J58" s="133"/>
      <c r="K58" s="133">
        <f t="shared" si="4"/>
        <v>427500</v>
      </c>
      <c r="L58" s="132"/>
    </row>
    <row r="59" spans="1:12" s="3" customFormat="1" ht="24.95" customHeight="1" x14ac:dyDescent="0.15">
      <c r="A59" s="121" t="str">
        <f>공량!A39</f>
        <v>AL 멀티 DUCT ELBOW</v>
      </c>
      <c r="B59" s="121" t="str">
        <f>공량!B39</f>
        <v>VER'S W:75xH:60</v>
      </c>
      <c r="C59" s="124" t="str">
        <f>공량!C39</f>
        <v>EA</v>
      </c>
      <c r="D59" s="133">
        <f>공량!H39</f>
        <v>3</v>
      </c>
      <c r="E59" s="127">
        <f>VLOOKUP($A59&amp;$B59,단가!$C$3:$E$132,3,FALSE)</f>
        <v>17500</v>
      </c>
      <c r="F59" s="133">
        <f t="shared" si="3"/>
        <v>52500</v>
      </c>
      <c r="G59" s="133"/>
      <c r="H59" s="133"/>
      <c r="I59" s="133"/>
      <c r="J59" s="133"/>
      <c r="K59" s="133">
        <f t="shared" si="4"/>
        <v>52500</v>
      </c>
      <c r="L59" s="132"/>
    </row>
    <row r="60" spans="1:12" s="3" customFormat="1" ht="24.95" customHeight="1" x14ac:dyDescent="0.15">
      <c r="A60" s="121" t="str">
        <f>공량!A40</f>
        <v>AL 멀티 DUCT 유니트</v>
      </c>
      <c r="B60" s="121" t="str">
        <f>공량!B40</f>
        <v>승압, 일반</v>
      </c>
      <c r="C60" s="124" t="str">
        <f>공량!C40</f>
        <v>EA</v>
      </c>
      <c r="D60" s="133">
        <f>공량!H40</f>
        <v>6</v>
      </c>
      <c r="E60" s="127">
        <f>VLOOKUP($A60&amp;$B60,단가!$C$3:$E$132,3,FALSE)</f>
        <v>33000</v>
      </c>
      <c r="F60" s="133">
        <f t="shared" si="3"/>
        <v>198000</v>
      </c>
      <c r="G60" s="133"/>
      <c r="H60" s="133"/>
      <c r="I60" s="133"/>
      <c r="J60" s="133"/>
      <c r="K60" s="133">
        <f t="shared" si="4"/>
        <v>198000</v>
      </c>
      <c r="L60" s="132"/>
    </row>
    <row r="61" spans="1:12" s="3" customFormat="1" ht="24.95" customHeight="1" x14ac:dyDescent="0.15">
      <c r="A61" s="121" t="str">
        <f>공량!A41</f>
        <v>AL 멀티 DUCT END CAP</v>
      </c>
      <c r="B61" s="121" t="str">
        <f>공량!B41</f>
        <v>W:75xH:60</v>
      </c>
      <c r="C61" s="124" t="str">
        <f>공량!C41</f>
        <v>EA</v>
      </c>
      <c r="D61" s="133">
        <f>공량!H41</f>
        <v>3</v>
      </c>
      <c r="E61" s="127">
        <f>VLOOKUP($A61&amp;$B61,단가!$C$3:$E$132,3,FALSE)</f>
        <v>4800</v>
      </c>
      <c r="F61" s="133">
        <f t="shared" si="3"/>
        <v>14400</v>
      </c>
      <c r="G61" s="133"/>
      <c r="H61" s="133"/>
      <c r="I61" s="133"/>
      <c r="J61" s="133"/>
      <c r="K61" s="133">
        <f t="shared" si="4"/>
        <v>14400</v>
      </c>
      <c r="L61" s="132"/>
    </row>
    <row r="62" spans="1:12" s="3" customFormat="1" ht="24.95" customHeight="1" x14ac:dyDescent="0.15">
      <c r="A62" s="127" t="s">
        <v>49</v>
      </c>
      <c r="B62" s="127" t="s">
        <v>50</v>
      </c>
      <c r="C62" s="128" t="s">
        <v>51</v>
      </c>
      <c r="D62" s="133">
        <v>1</v>
      </c>
      <c r="E62" s="127">
        <f>SUM(F48:F49)</f>
        <v>71900</v>
      </c>
      <c r="F62" s="134">
        <f>INT((E62)*15%)</f>
        <v>10785</v>
      </c>
      <c r="G62" s="133"/>
      <c r="H62" s="133"/>
      <c r="I62" s="133"/>
      <c r="J62" s="133"/>
      <c r="K62" s="133">
        <f t="shared" ref="K62:K66" si="5">SUM(F62,H62,J62)</f>
        <v>10785</v>
      </c>
      <c r="L62" s="132"/>
    </row>
    <row r="63" spans="1:12" s="3" customFormat="1" ht="24.95" customHeight="1" x14ac:dyDescent="0.15">
      <c r="A63" s="127" t="s">
        <v>52</v>
      </c>
      <c r="B63" s="127" t="s">
        <v>53</v>
      </c>
      <c r="C63" s="128" t="s">
        <v>51</v>
      </c>
      <c r="D63" s="133">
        <v>1</v>
      </c>
      <c r="E63" s="127">
        <f>SUM(F48:F52)</f>
        <v>485307</v>
      </c>
      <c r="F63" s="134">
        <f>INT((E63)*2%)</f>
        <v>9706</v>
      </c>
      <c r="G63" s="133"/>
      <c r="H63" s="133"/>
      <c r="I63" s="133"/>
      <c r="J63" s="133"/>
      <c r="K63" s="133">
        <f t="shared" si="5"/>
        <v>9706</v>
      </c>
      <c r="L63" s="132"/>
    </row>
    <row r="64" spans="1:12" s="3" customFormat="1" ht="24.95" customHeight="1" x14ac:dyDescent="0.15">
      <c r="A64" s="127" t="s">
        <v>54</v>
      </c>
      <c r="B64" s="127" t="s">
        <v>83</v>
      </c>
      <c r="C64" s="128" t="s">
        <v>55</v>
      </c>
      <c r="D64" s="135">
        <f>TRUNC((공량!$J$43),1)</f>
        <v>5.7</v>
      </c>
      <c r="E64" s="127"/>
      <c r="F64" s="133"/>
      <c r="G64" s="127">
        <f>VLOOKUP($A64&amp;$B64,단가!$C$3:$E$132,3,FALSE)</f>
        <v>270251</v>
      </c>
      <c r="H64" s="133">
        <f>INT($D64*G64)</f>
        <v>1540430</v>
      </c>
      <c r="I64" s="133"/>
      <c r="J64" s="133"/>
      <c r="K64" s="133">
        <f t="shared" si="5"/>
        <v>1540430</v>
      </c>
      <c r="L64" s="132"/>
    </row>
    <row r="65" spans="1:12" s="3" customFormat="1" ht="24.95" customHeight="1" x14ac:dyDescent="0.15">
      <c r="A65" s="127" t="s">
        <v>54</v>
      </c>
      <c r="B65" s="127" t="s">
        <v>84</v>
      </c>
      <c r="C65" s="128" t="s">
        <v>55</v>
      </c>
      <c r="D65" s="135">
        <f>TRUNC((공량!$L$43),1)</f>
        <v>0.8</v>
      </c>
      <c r="E65" s="127"/>
      <c r="F65" s="133"/>
      <c r="G65" s="127">
        <f>VLOOKUP($A65&amp;$B65,단가!$C$3:$E$132,3,FALSE)</f>
        <v>295784</v>
      </c>
      <c r="H65" s="133">
        <f>INT($D65*G65)</f>
        <v>236627</v>
      </c>
      <c r="I65" s="133"/>
      <c r="J65" s="133"/>
      <c r="K65" s="133">
        <f t="shared" si="5"/>
        <v>236627</v>
      </c>
      <c r="L65" s="132"/>
    </row>
    <row r="66" spans="1:12" s="3" customFormat="1" ht="24.95" customHeight="1" x14ac:dyDescent="0.15">
      <c r="A66" s="127" t="s">
        <v>72</v>
      </c>
      <c r="B66" s="127" t="s">
        <v>198</v>
      </c>
      <c r="C66" s="128" t="s">
        <v>51</v>
      </c>
      <c r="D66" s="133">
        <v>1</v>
      </c>
      <c r="E66" s="136">
        <f>H68</f>
        <v>1777057</v>
      </c>
      <c r="F66" s="134">
        <f>INT((E66)*3%)</f>
        <v>53311</v>
      </c>
      <c r="G66" s="132"/>
      <c r="H66" s="132"/>
      <c r="I66" s="132"/>
      <c r="J66" s="132"/>
      <c r="K66" s="133">
        <f t="shared" si="5"/>
        <v>53311</v>
      </c>
      <c r="L66" s="132"/>
    </row>
    <row r="67" spans="1:12" s="3" customFormat="1" ht="24.95" customHeight="1" x14ac:dyDescent="0.15">
      <c r="A67" s="122"/>
      <c r="B67" s="122"/>
      <c r="C67" s="123"/>
      <c r="D67" s="132"/>
      <c r="E67" s="132"/>
      <c r="F67" s="132"/>
      <c r="G67" s="132"/>
      <c r="H67" s="132"/>
      <c r="I67" s="132"/>
      <c r="J67" s="132"/>
      <c r="K67" s="132"/>
      <c r="L67" s="132"/>
    </row>
    <row r="68" spans="1:12" s="3" customFormat="1" ht="24.95" customHeight="1" x14ac:dyDescent="0.15">
      <c r="A68" s="127" t="s">
        <v>56</v>
      </c>
      <c r="B68" s="127"/>
      <c r="C68" s="128"/>
      <c r="D68" s="129"/>
      <c r="E68" s="130"/>
      <c r="F68" s="127">
        <f>SUM(F47:F67)</f>
        <v>2505119</v>
      </c>
      <c r="G68" s="131"/>
      <c r="H68" s="127">
        <f>SUM(H47:H67)</f>
        <v>1777057</v>
      </c>
      <c r="I68" s="131"/>
      <c r="J68" s="127">
        <f>SUM(J47:J67)</f>
        <v>0</v>
      </c>
      <c r="K68" s="130">
        <f>SUM(F68,H68,J68)</f>
        <v>4282176</v>
      </c>
      <c r="L68" s="128"/>
    </row>
    <row r="69" spans="1:12" s="3" customFormat="1" ht="24.95" customHeight="1" x14ac:dyDescent="0.15">
      <c r="A69" s="303" t="str">
        <f>공량!A51</f>
        <v>3. 기타 공사</v>
      </c>
      <c r="B69" s="303"/>
      <c r="C69" s="123"/>
      <c r="D69" s="132"/>
      <c r="E69" s="132"/>
      <c r="F69" s="132"/>
      <c r="G69" s="132"/>
      <c r="H69" s="132"/>
      <c r="I69" s="132"/>
      <c r="J69" s="132"/>
      <c r="K69" s="132"/>
      <c r="L69" s="132"/>
    </row>
    <row r="70" spans="1:12" s="3" customFormat="1" ht="24.95" customHeight="1" x14ac:dyDescent="0.15">
      <c r="A70" s="121" t="str">
        <f>공량!A52</f>
        <v>금속 가요 전선관(SF)</v>
      </c>
      <c r="B70" s="121" t="str">
        <f>공량!B52</f>
        <v>고장력, 비방수 16C</v>
      </c>
      <c r="C70" s="124" t="str">
        <f>공량!C52</f>
        <v>M</v>
      </c>
      <c r="D70" s="133">
        <f>공량!H52</f>
        <v>30</v>
      </c>
      <c r="E70" s="127">
        <f>VLOOKUP($A70&amp;$B70,단가!$C$3:$E$132,3,FALSE)</f>
        <v>564</v>
      </c>
      <c r="F70" s="133">
        <f>INT($D70*E70)</f>
        <v>16920</v>
      </c>
      <c r="G70" s="133"/>
      <c r="H70" s="133"/>
      <c r="I70" s="133"/>
      <c r="J70" s="133"/>
      <c r="K70" s="133">
        <f>SUM(F70,H70,J70)</f>
        <v>16920</v>
      </c>
      <c r="L70" s="132"/>
    </row>
    <row r="71" spans="1:12" s="3" customFormat="1" ht="24.95" customHeight="1" x14ac:dyDescent="0.15">
      <c r="A71" s="121" t="str">
        <f>공량!A53</f>
        <v>접지용전선</v>
      </c>
      <c r="B71" s="121" t="str">
        <f>공량!B53</f>
        <v>F-GV 2.5㎟</v>
      </c>
      <c r="C71" s="124" t="str">
        <f>공량!C53</f>
        <v>M</v>
      </c>
      <c r="D71" s="133">
        <f>공량!H53</f>
        <v>17</v>
      </c>
      <c r="E71" s="127">
        <f>VLOOKUP($A71&amp;$B71,단가!$C$3:$E$132,3,FALSE)</f>
        <v>688</v>
      </c>
      <c r="F71" s="133">
        <f t="shared" ref="F71:F79" si="6">INT($D71*E71)</f>
        <v>11696</v>
      </c>
      <c r="G71" s="133"/>
      <c r="H71" s="133"/>
      <c r="I71" s="133"/>
      <c r="J71" s="133"/>
      <c r="K71" s="133">
        <f t="shared" ref="K71:K79" si="7">SUM(F71,H71,J71)</f>
        <v>11696</v>
      </c>
      <c r="L71" s="132"/>
    </row>
    <row r="72" spans="1:12" s="3" customFormat="1" ht="24.95" customHeight="1" x14ac:dyDescent="0.15">
      <c r="A72" s="121" t="str">
        <f>공량!A54</f>
        <v>750V 저독성가교전선</v>
      </c>
      <c r="B72" s="121" t="str">
        <f>공량!B54</f>
        <v>HFIX 1.5㎟</v>
      </c>
      <c r="C72" s="124" t="str">
        <f>공량!C54</f>
        <v>M</v>
      </c>
      <c r="D72" s="133">
        <f>공량!H54</f>
        <v>45</v>
      </c>
      <c r="E72" s="127">
        <f>VLOOKUP($A72&amp;$B72,단가!$C$3:$E$132,3,FALSE)</f>
        <v>285</v>
      </c>
      <c r="F72" s="133">
        <f t="shared" si="6"/>
        <v>12825</v>
      </c>
      <c r="G72" s="133"/>
      <c r="H72" s="133"/>
      <c r="I72" s="133"/>
      <c r="J72" s="133"/>
      <c r="K72" s="133">
        <f t="shared" si="7"/>
        <v>12825</v>
      </c>
      <c r="L72" s="132"/>
    </row>
    <row r="73" spans="1:12" s="3" customFormat="1" ht="24.95" customHeight="1" x14ac:dyDescent="0.15">
      <c r="A73" s="121" t="str">
        <f>공량!A55</f>
        <v>750V 저독성가교전선</v>
      </c>
      <c r="B73" s="121" t="str">
        <f>공량!B55</f>
        <v>HFIX 2.5㎟</v>
      </c>
      <c r="C73" s="124" t="str">
        <f>공량!C55</f>
        <v>M</v>
      </c>
      <c r="D73" s="133">
        <f>공량!H55</f>
        <v>34</v>
      </c>
      <c r="E73" s="127">
        <f>VLOOKUP($A73&amp;$B73,단가!$C$3:$E$132,3,FALSE)</f>
        <v>418</v>
      </c>
      <c r="F73" s="133">
        <f t="shared" si="6"/>
        <v>14212</v>
      </c>
      <c r="G73" s="133"/>
      <c r="H73" s="133"/>
      <c r="I73" s="133"/>
      <c r="J73" s="133"/>
      <c r="K73" s="133">
        <f t="shared" si="7"/>
        <v>14212</v>
      </c>
      <c r="L73" s="132"/>
    </row>
    <row r="74" spans="1:12" s="3" customFormat="1" ht="24.95" customHeight="1" x14ac:dyDescent="0.15">
      <c r="A74" s="121" t="str">
        <f>공량!A56</f>
        <v>아울렛  박스</v>
      </c>
      <c r="B74" s="121" t="str">
        <f>공량!B56</f>
        <v>8각, 54mm</v>
      </c>
      <c r="C74" s="124" t="str">
        <f>공량!C56</f>
        <v>EA</v>
      </c>
      <c r="D74" s="133">
        <f>공량!H56</f>
        <v>3</v>
      </c>
      <c r="E74" s="127">
        <f>VLOOKUP($A74&amp;$B74,단가!$C$3:$E$132,3,FALSE)</f>
        <v>2980</v>
      </c>
      <c r="F74" s="133">
        <f t="shared" si="6"/>
        <v>8940</v>
      </c>
      <c r="G74" s="133"/>
      <c r="H74" s="133"/>
      <c r="I74" s="133"/>
      <c r="J74" s="133"/>
      <c r="K74" s="133">
        <f t="shared" si="7"/>
        <v>8940</v>
      </c>
      <c r="L74" s="132"/>
    </row>
    <row r="75" spans="1:12" s="3" customFormat="1" ht="24.95" customHeight="1" x14ac:dyDescent="0.15">
      <c r="A75" s="121" t="str">
        <f>공량!A57</f>
        <v>BOX COVER</v>
      </c>
      <c r="B75" s="121" t="str">
        <f>공량!B57</f>
        <v>4, 8각 평</v>
      </c>
      <c r="C75" s="124" t="str">
        <f>공량!C57</f>
        <v>EA</v>
      </c>
      <c r="D75" s="133">
        <f>공량!H57</f>
        <v>3</v>
      </c>
      <c r="E75" s="127">
        <f>VLOOKUP($A75&amp;$B75,단가!$C$3:$E$132,3,FALSE)</f>
        <v>290</v>
      </c>
      <c r="F75" s="133">
        <f t="shared" si="6"/>
        <v>870</v>
      </c>
      <c r="G75" s="133"/>
      <c r="H75" s="133"/>
      <c r="I75" s="133"/>
      <c r="J75" s="133"/>
      <c r="K75" s="133">
        <f t="shared" si="7"/>
        <v>870</v>
      </c>
      <c r="L75" s="132"/>
    </row>
    <row r="76" spans="1:12" s="3" customFormat="1" ht="24.95" customHeight="1" x14ac:dyDescent="0.15">
      <c r="A76" s="121" t="str">
        <f>공량!A58</f>
        <v>케이블콘넥타</v>
      </c>
      <c r="B76" s="121" t="str">
        <f>공량!B58</f>
        <v>16C</v>
      </c>
      <c r="C76" s="124" t="str">
        <f>공량!C58</f>
        <v>EA</v>
      </c>
      <c r="D76" s="133">
        <f>공량!H58</f>
        <v>3</v>
      </c>
      <c r="E76" s="127">
        <f>VLOOKUP($A76&amp;$B76,단가!$C$3:$E$132,3,FALSE)</f>
        <v>114</v>
      </c>
      <c r="F76" s="133">
        <f t="shared" si="6"/>
        <v>342</v>
      </c>
      <c r="G76" s="133"/>
      <c r="H76" s="133"/>
      <c r="I76" s="133"/>
      <c r="J76" s="133"/>
      <c r="K76" s="133">
        <f t="shared" si="7"/>
        <v>342</v>
      </c>
      <c r="L76" s="132"/>
    </row>
    <row r="77" spans="1:12" s="3" customFormat="1" ht="24.95" customHeight="1" x14ac:dyDescent="0.15">
      <c r="A77" s="121" t="str">
        <f>공량!A59</f>
        <v>천정형 스피커</v>
      </c>
      <c r="B77" s="121" t="str">
        <f>공량!B59</f>
        <v>3W</v>
      </c>
      <c r="C77" s="124" t="str">
        <f>공량!C59</f>
        <v>EA</v>
      </c>
      <c r="D77" s="133">
        <f>공량!H59</f>
        <v>1</v>
      </c>
      <c r="E77" s="127">
        <f>VLOOKUP($A77&amp;$B77,단가!$C$3:$E$132,3,FALSE)</f>
        <v>28000</v>
      </c>
      <c r="F77" s="133">
        <f t="shared" si="6"/>
        <v>28000</v>
      </c>
      <c r="G77" s="133"/>
      <c r="H77" s="133"/>
      <c r="I77" s="133"/>
      <c r="J77" s="133"/>
      <c r="K77" s="133">
        <f t="shared" si="7"/>
        <v>28000</v>
      </c>
      <c r="L77" s="132"/>
    </row>
    <row r="78" spans="1:12" s="3" customFormat="1" ht="24.95" customHeight="1" x14ac:dyDescent="0.15">
      <c r="A78" s="121" t="str">
        <f>공량!A60</f>
        <v>감지기</v>
      </c>
      <c r="B78" s="121" t="str">
        <f>공량!B60</f>
        <v>차동식</v>
      </c>
      <c r="C78" s="124" t="str">
        <f>공량!C60</f>
        <v>EA</v>
      </c>
      <c r="D78" s="133">
        <f>공량!H60</f>
        <v>2</v>
      </c>
      <c r="E78" s="127">
        <f>VLOOKUP($A78&amp;$B78,단가!$C$3:$E$132,3,FALSE)</f>
        <v>4800</v>
      </c>
      <c r="F78" s="133">
        <f t="shared" si="6"/>
        <v>9600</v>
      </c>
      <c r="G78" s="133"/>
      <c r="H78" s="133"/>
      <c r="I78" s="133"/>
      <c r="J78" s="133"/>
      <c r="K78" s="133">
        <f t="shared" si="7"/>
        <v>9600</v>
      </c>
      <c r="L78" s="132"/>
    </row>
    <row r="79" spans="1:12" s="3" customFormat="1" ht="24.95" customHeight="1" x14ac:dyDescent="0.15">
      <c r="A79" s="121" t="str">
        <f>공량!A61</f>
        <v>유도등 - 탈부착</v>
      </c>
      <c r="B79" s="121" t="str">
        <f>공량!B61</f>
        <v>각종</v>
      </c>
      <c r="C79" s="124" t="str">
        <f>공량!C61</f>
        <v>EA</v>
      </c>
      <c r="D79" s="133">
        <f>공량!H61</f>
        <v>4</v>
      </c>
      <c r="E79" s="127"/>
      <c r="F79" s="133">
        <f t="shared" si="6"/>
        <v>0</v>
      </c>
      <c r="G79" s="133"/>
      <c r="H79" s="133"/>
      <c r="I79" s="133"/>
      <c r="J79" s="133"/>
      <c r="K79" s="133">
        <f t="shared" si="7"/>
        <v>0</v>
      </c>
      <c r="L79" s="132"/>
    </row>
    <row r="80" spans="1:12" s="3" customFormat="1" ht="24.95" customHeight="1" x14ac:dyDescent="0.15">
      <c r="A80" s="127" t="s">
        <v>49</v>
      </c>
      <c r="B80" s="127" t="s">
        <v>50</v>
      </c>
      <c r="C80" s="128" t="s">
        <v>51</v>
      </c>
      <c r="D80" s="133">
        <v>1</v>
      </c>
      <c r="E80" s="127">
        <f>SUM(F70)</f>
        <v>16920</v>
      </c>
      <c r="F80" s="134">
        <f>INT((E80)*15%)</f>
        <v>2538</v>
      </c>
      <c r="G80" s="133"/>
      <c r="H80" s="133"/>
      <c r="I80" s="133"/>
      <c r="J80" s="133"/>
      <c r="K80" s="133">
        <f t="shared" ref="K80:K83" si="8">SUM(F80,H80,J80)</f>
        <v>2538</v>
      </c>
      <c r="L80" s="132"/>
    </row>
    <row r="81" spans="1:12" s="3" customFormat="1" ht="24.95" customHeight="1" x14ac:dyDescent="0.15">
      <c r="A81" s="127" t="s">
        <v>52</v>
      </c>
      <c r="B81" s="127" t="s">
        <v>53</v>
      </c>
      <c r="C81" s="128" t="s">
        <v>51</v>
      </c>
      <c r="D81" s="133">
        <v>1</v>
      </c>
      <c r="E81" s="127">
        <f>SUM(F70:F73)</f>
        <v>55653</v>
      </c>
      <c r="F81" s="134">
        <f>INT((E81)*2%)</f>
        <v>1113</v>
      </c>
      <c r="G81" s="133"/>
      <c r="H81" s="133"/>
      <c r="I81" s="133"/>
      <c r="J81" s="133"/>
      <c r="K81" s="133">
        <f t="shared" si="8"/>
        <v>1113</v>
      </c>
      <c r="L81" s="132"/>
    </row>
    <row r="82" spans="1:12" s="3" customFormat="1" ht="24.95" customHeight="1" x14ac:dyDescent="0.15">
      <c r="A82" s="127" t="s">
        <v>54</v>
      </c>
      <c r="B82" s="127" t="s">
        <v>83</v>
      </c>
      <c r="C82" s="128" t="s">
        <v>55</v>
      </c>
      <c r="D82" s="135">
        <f>TRUNC((공량!$J$63),1)</f>
        <v>1.4</v>
      </c>
      <c r="E82" s="127"/>
      <c r="F82" s="133"/>
      <c r="G82" s="127">
        <f>VLOOKUP($A82&amp;$B82,단가!$C$3:$E$132,3,FALSE)</f>
        <v>270251</v>
      </c>
      <c r="H82" s="133">
        <f>INT($D82*G82)</f>
        <v>378351</v>
      </c>
      <c r="I82" s="133"/>
      <c r="J82" s="133"/>
      <c r="K82" s="133">
        <f t="shared" si="8"/>
        <v>378351</v>
      </c>
      <c r="L82" s="132"/>
    </row>
    <row r="83" spans="1:12" s="3" customFormat="1" ht="24.95" customHeight="1" x14ac:dyDescent="0.15">
      <c r="A83" s="127" t="s">
        <v>72</v>
      </c>
      <c r="B83" s="127" t="s">
        <v>198</v>
      </c>
      <c r="C83" s="128" t="s">
        <v>51</v>
      </c>
      <c r="D83" s="133">
        <v>1</v>
      </c>
      <c r="E83" s="136">
        <f>H85</f>
        <v>378351</v>
      </c>
      <c r="F83" s="134">
        <f>INT((E83)*3%)</f>
        <v>11350</v>
      </c>
      <c r="G83" s="132"/>
      <c r="H83" s="132"/>
      <c r="I83" s="132"/>
      <c r="J83" s="132"/>
      <c r="K83" s="133">
        <f t="shared" si="8"/>
        <v>11350</v>
      </c>
      <c r="L83" s="132"/>
    </row>
    <row r="84" spans="1:12" s="3" customFormat="1" ht="24.95" customHeight="1" x14ac:dyDescent="0.15">
      <c r="A84" s="122"/>
      <c r="B84" s="122"/>
      <c r="C84" s="123"/>
      <c r="D84" s="132"/>
      <c r="E84" s="132"/>
      <c r="F84" s="132"/>
      <c r="G84" s="132"/>
      <c r="H84" s="132"/>
      <c r="I84" s="132"/>
      <c r="J84" s="132"/>
      <c r="K84" s="132"/>
      <c r="L84" s="132"/>
    </row>
    <row r="85" spans="1:12" s="3" customFormat="1" ht="24.95" customHeight="1" x14ac:dyDescent="0.15">
      <c r="A85" s="127" t="s">
        <v>56</v>
      </c>
      <c r="B85" s="127"/>
      <c r="C85" s="128"/>
      <c r="D85" s="129"/>
      <c r="E85" s="130"/>
      <c r="F85" s="127">
        <f>SUM(F69:F84)</f>
        <v>118406</v>
      </c>
      <c r="G85" s="131"/>
      <c r="H85" s="127">
        <f>SUM(H69:H84)</f>
        <v>378351</v>
      </c>
      <c r="I85" s="131"/>
      <c r="J85" s="127">
        <f>SUM(J69:J84)</f>
        <v>0</v>
      </c>
      <c r="K85" s="130">
        <f>SUM(F85,H85,J85)</f>
        <v>496757</v>
      </c>
      <c r="L85" s="128"/>
    </row>
    <row r="86" spans="1:12" s="3" customFormat="1" ht="24.95" customHeight="1" x14ac:dyDescent="0.15">
      <c r="A86" s="122"/>
      <c r="B86" s="122"/>
      <c r="C86" s="123"/>
      <c r="D86" s="132"/>
      <c r="E86" s="132"/>
      <c r="F86" s="132"/>
      <c r="G86" s="132"/>
      <c r="H86" s="132"/>
      <c r="I86" s="132"/>
      <c r="J86" s="132"/>
      <c r="K86" s="132"/>
      <c r="L86" s="132"/>
    </row>
    <row r="87" spans="1:12" s="3" customFormat="1" ht="24.95" customHeight="1" x14ac:dyDescent="0.15">
      <c r="A87" s="122"/>
      <c r="B87" s="122"/>
      <c r="C87" s="123"/>
      <c r="D87" s="132"/>
      <c r="E87" s="132"/>
      <c r="F87" s="132"/>
      <c r="G87" s="132"/>
      <c r="H87" s="132"/>
      <c r="I87" s="132"/>
      <c r="J87" s="132"/>
      <c r="K87" s="132"/>
      <c r="L87" s="132"/>
    </row>
    <row r="88" spans="1:12" s="3" customFormat="1" ht="24.95" customHeight="1" x14ac:dyDescent="0.15">
      <c r="A88" s="122"/>
      <c r="B88" s="122"/>
      <c r="C88" s="123"/>
      <c r="D88" s="132"/>
      <c r="E88" s="132"/>
      <c r="F88" s="132"/>
      <c r="G88" s="132"/>
      <c r="H88" s="132"/>
      <c r="I88" s="132"/>
      <c r="J88" s="132"/>
      <c r="K88" s="132"/>
      <c r="L88" s="132"/>
    </row>
    <row r="89" spans="1:12" s="3" customFormat="1" ht="24.95" customHeight="1" x14ac:dyDescent="0.15">
      <c r="A89" s="122"/>
      <c r="B89" s="122"/>
      <c r="C89" s="123"/>
      <c r="D89" s="132"/>
      <c r="E89" s="132"/>
      <c r="F89" s="132"/>
      <c r="G89" s="132"/>
      <c r="H89" s="132"/>
      <c r="I89" s="132"/>
      <c r="J89" s="132"/>
      <c r="K89" s="132"/>
      <c r="L89" s="132"/>
    </row>
    <row r="90" spans="1:12" s="3" customFormat="1" ht="24.95" customHeight="1" x14ac:dyDescent="0.15">
      <c r="A90" s="122"/>
      <c r="B90" s="122"/>
      <c r="C90" s="123"/>
      <c r="D90" s="132"/>
      <c r="E90" s="132"/>
      <c r="F90" s="132"/>
      <c r="G90" s="132"/>
      <c r="H90" s="132"/>
      <c r="I90" s="132"/>
      <c r="J90" s="132"/>
      <c r="K90" s="132"/>
      <c r="L90" s="132"/>
    </row>
  </sheetData>
  <mergeCells count="12">
    <mergeCell ref="A69:B69"/>
    <mergeCell ref="L1:L2"/>
    <mergeCell ref="E1:F1"/>
    <mergeCell ref="G1:H1"/>
    <mergeCell ref="I1:J1"/>
    <mergeCell ref="K1:K2"/>
    <mergeCell ref="A1:A2"/>
    <mergeCell ref="B1:B2"/>
    <mergeCell ref="C1:C2"/>
    <mergeCell ref="D1:D2"/>
    <mergeCell ref="A3:B3"/>
    <mergeCell ref="A47:B47"/>
  </mergeCells>
  <phoneticPr fontId="6" type="noConversion"/>
  <pageMargins left="0.74803149606299213" right="0.15748031496062992" top="0.9055118110236221" bottom="0.51181102362204722" header="0.51181102362204722" footer="0.51181102362204722"/>
  <pageSetup paperSize="9" scale="80" orientation="landscape" r:id="rId1"/>
  <headerFooter alignWithMargins="0">
    <oddHeader xml:space="preserve">&amp;C&amp;"굴림체,굵게"&amp;20내       역       서&amp;R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75"/>
  <sheetViews>
    <sheetView showZeros="0" view="pageBreakPreview" zoomScaleSheetLayoutView="100" workbookViewId="0">
      <pane ySplit="2" topLeftCell="A3" activePane="bottomLeft" state="frozen"/>
      <selection activeCell="D247" sqref="D247"/>
      <selection pane="bottomLeft" activeCell="D247" sqref="D247"/>
    </sheetView>
  </sheetViews>
  <sheetFormatPr defaultRowHeight="13.5" x14ac:dyDescent="0.15"/>
  <cols>
    <col min="1" max="1" width="22.77734375" style="4" customWidth="1"/>
    <col min="2" max="2" width="23.21875" style="4" customWidth="1"/>
    <col min="3" max="3" width="4.33203125" style="4" customWidth="1"/>
    <col min="4" max="5" width="7.5546875" style="4" customWidth="1"/>
    <col min="6" max="6" width="7.44140625" style="4" customWidth="1"/>
    <col min="7" max="7" width="4.21875" style="4" customWidth="1"/>
    <col min="8" max="8" width="8" style="4" customWidth="1"/>
    <col min="9" max="9" width="5.109375" style="4" customWidth="1"/>
    <col min="10" max="10" width="7.21875" style="4" customWidth="1"/>
    <col min="11" max="11" width="5.109375" style="4" customWidth="1"/>
    <col min="12" max="12" width="7.21875" style="4" customWidth="1"/>
    <col min="13" max="13" width="5.109375" style="4" customWidth="1"/>
    <col min="14" max="14" width="7.21875" style="4" customWidth="1"/>
    <col min="15" max="15" width="5.109375" style="4" customWidth="1"/>
    <col min="16" max="16" width="7.21875" style="4" customWidth="1"/>
    <col min="17" max="17" width="5.109375" style="4" customWidth="1"/>
    <col min="18" max="18" width="7.21875" style="4" customWidth="1"/>
    <col min="19" max="19" width="11.44140625" style="4" customWidth="1"/>
    <col min="20" max="16384" width="8.88671875" style="4"/>
  </cols>
  <sheetData>
    <row r="1" spans="1:23" ht="24" customHeight="1" x14ac:dyDescent="0.15">
      <c r="A1" s="309" t="s">
        <v>57</v>
      </c>
      <c r="B1" s="309" t="s">
        <v>39</v>
      </c>
      <c r="C1" s="311" t="s">
        <v>40</v>
      </c>
      <c r="D1" s="311" t="s">
        <v>58</v>
      </c>
      <c r="E1" s="311"/>
      <c r="F1" s="313" t="s">
        <v>59</v>
      </c>
      <c r="G1" s="315" t="s">
        <v>60</v>
      </c>
      <c r="H1" s="317" t="s">
        <v>61</v>
      </c>
      <c r="I1" s="308" t="s">
        <v>85</v>
      </c>
      <c r="J1" s="308"/>
      <c r="K1" s="308" t="s">
        <v>86</v>
      </c>
      <c r="L1" s="308"/>
      <c r="M1" s="308" t="s">
        <v>87</v>
      </c>
      <c r="N1" s="312"/>
      <c r="O1" s="308" t="s">
        <v>137</v>
      </c>
      <c r="P1" s="312"/>
      <c r="Q1" s="308" t="s">
        <v>88</v>
      </c>
      <c r="R1" s="312"/>
      <c r="S1" s="306" t="s">
        <v>138</v>
      </c>
      <c r="T1" s="104" t="s">
        <v>155</v>
      </c>
    </row>
    <row r="2" spans="1:23" ht="24" customHeight="1" x14ac:dyDescent="0.15">
      <c r="A2" s="310"/>
      <c r="B2" s="310"/>
      <c r="C2" s="311"/>
      <c r="D2" s="142"/>
      <c r="E2" s="142"/>
      <c r="F2" s="314"/>
      <c r="G2" s="316"/>
      <c r="H2" s="318"/>
      <c r="I2" s="138" t="s">
        <v>62</v>
      </c>
      <c r="J2" s="138" t="s">
        <v>63</v>
      </c>
      <c r="K2" s="138" t="s">
        <v>62</v>
      </c>
      <c r="L2" s="138" t="s">
        <v>63</v>
      </c>
      <c r="M2" s="138" t="s">
        <v>62</v>
      </c>
      <c r="N2" s="138" t="s">
        <v>63</v>
      </c>
      <c r="O2" s="138" t="s">
        <v>62</v>
      </c>
      <c r="P2" s="138" t="s">
        <v>63</v>
      </c>
      <c r="Q2" s="138" t="s">
        <v>62</v>
      </c>
      <c r="R2" s="138" t="s">
        <v>63</v>
      </c>
      <c r="S2" s="306"/>
      <c r="T2" s="105">
        <v>0.35</v>
      </c>
    </row>
    <row r="3" spans="1:23" s="103" customFormat="1" ht="24" customHeight="1" x14ac:dyDescent="0.15">
      <c r="A3" s="307" t="str">
        <f>RIGHT(전선관!A1,LEN(전선관!A1)-7)</f>
        <v>1. 전등 공사</v>
      </c>
      <c r="B3" s="307"/>
      <c r="C3" s="129"/>
      <c r="D3" s="143"/>
      <c r="E3" s="143"/>
      <c r="F3" s="144"/>
      <c r="G3" s="145"/>
      <c r="H3" s="144"/>
      <c r="I3" s="141"/>
      <c r="J3" s="139"/>
      <c r="K3" s="141"/>
      <c r="L3" s="139"/>
      <c r="M3" s="141"/>
      <c r="N3" s="139"/>
      <c r="O3" s="141"/>
      <c r="P3" s="139"/>
      <c r="Q3" s="141"/>
      <c r="R3" s="139"/>
      <c r="S3" s="139"/>
    </row>
    <row r="4" spans="1:23" s="103" customFormat="1" ht="24" customHeight="1" x14ac:dyDescent="0.15">
      <c r="A4" s="140" t="s">
        <v>429</v>
      </c>
      <c r="B4" s="140" t="s">
        <v>390</v>
      </c>
      <c r="C4" s="146" t="str">
        <f>VLOOKUP($A4&amp;$B4,단가!$C$3:$U$132,2,FALSE)</f>
        <v>M</v>
      </c>
      <c r="D4" s="147">
        <f>전선관!N3</f>
        <v>215.9</v>
      </c>
      <c r="E4" s="147"/>
      <c r="F4" s="144">
        <f t="shared" ref="F4" si="0">SUM(D4:E4)</f>
        <v>215.9</v>
      </c>
      <c r="G4" s="148">
        <v>10</v>
      </c>
      <c r="H4" s="127">
        <f t="shared" ref="H4" si="1">INT(F4*(1+G4/100))</f>
        <v>237</v>
      </c>
      <c r="I4" s="149">
        <f>ROUNDDOWN(SUM(VLOOKUP($A4&amp;$B4,단가!$C$3:$V$138,12,FALSE)*$T$2),4)</f>
        <v>1.38E-2</v>
      </c>
      <c r="J4" s="139">
        <f t="shared" ref="J4" si="2">ROUNDDOWN(($F4*I4),4)</f>
        <v>2.9794</v>
      </c>
      <c r="K4" s="149">
        <f>ROUNDDOWN(SUM(VLOOKUP($A4&amp;$B4,단가!$C$3:$V$138,13,FALSE)*$T$2),4)</f>
        <v>0</v>
      </c>
      <c r="L4" s="139">
        <f t="shared" ref="L4" si="3">ROUNDDOWN(($F4*K4),4)</f>
        <v>0</v>
      </c>
      <c r="M4" s="149">
        <f>ROUNDDOWN(SUM(VLOOKUP($A4&amp;$B4,단가!$C$3:$V$138,14,FALSE)*$T$2),4)</f>
        <v>0</v>
      </c>
      <c r="N4" s="139">
        <f t="shared" ref="N4" si="4">ROUNDDOWN(($F4*M4),4)</f>
        <v>0</v>
      </c>
      <c r="O4" s="149">
        <f>ROUNDDOWN(SUM(VLOOKUP($A4&amp;$B4,단가!$C$3:$V$138,15,FALSE)*$T$2),4)</f>
        <v>0</v>
      </c>
      <c r="P4" s="139">
        <f t="shared" ref="P4" si="5">ROUNDDOWN(($F4*O4),4)</f>
        <v>0</v>
      </c>
      <c r="Q4" s="149">
        <f>ROUNDDOWN(SUM(VLOOKUP($A4&amp;$B4,단가!$C$3:$V$138,16,FALSE)*$T$2),4)</f>
        <v>0</v>
      </c>
      <c r="R4" s="139">
        <f t="shared" ref="R4" si="6">ROUNDDOWN(($F4*Q4),4)</f>
        <v>0</v>
      </c>
      <c r="S4" s="146" t="str">
        <f>VLOOKUP($A4&amp;$B4,단가!$C$3:$U$138,19,FALSE)</f>
        <v>5-1. *90%</v>
      </c>
      <c r="T4" s="1" t="s">
        <v>458</v>
      </c>
      <c r="W4" s="179">
        <f t="shared" ref="W4:W67" si="7">SUM(I4,K4,M4,O4,Q4)</f>
        <v>1.38E-2</v>
      </c>
    </row>
    <row r="5" spans="1:23" s="103" customFormat="1" ht="24" customHeight="1" x14ac:dyDescent="0.15">
      <c r="A5" s="140" t="s">
        <v>429</v>
      </c>
      <c r="B5" s="140" t="s">
        <v>391</v>
      </c>
      <c r="C5" s="146" t="str">
        <f>VLOOKUP($A5&amp;$B5,단가!$C$3:$U$132,2,FALSE)</f>
        <v>M</v>
      </c>
      <c r="D5" s="147">
        <f>전선관!N4</f>
        <v>20.100000000000001</v>
      </c>
      <c r="E5" s="147"/>
      <c r="F5" s="144">
        <f t="shared" ref="F5:F19" si="8">SUM(D5:E5)</f>
        <v>20.100000000000001</v>
      </c>
      <c r="G5" s="148">
        <v>10</v>
      </c>
      <c r="H5" s="127">
        <f t="shared" ref="H5:H19" si="9">INT(F5*(1+G5/100))</f>
        <v>22</v>
      </c>
      <c r="I5" s="149">
        <f>ROUNDDOWN(SUM(VLOOKUP($A5&amp;$B5,단가!$C$3:$V$138,12,FALSE)*$T$2),4)</f>
        <v>1.8499999999999999E-2</v>
      </c>
      <c r="J5" s="139">
        <f t="shared" ref="J5:J20" si="10">ROUNDDOWN(($F5*I5),4)</f>
        <v>0.37180000000000002</v>
      </c>
      <c r="K5" s="149">
        <f>ROUNDDOWN(SUM(VLOOKUP($A5&amp;$B5,단가!$C$3:$V$138,13,FALSE)*$T$2),4)</f>
        <v>0</v>
      </c>
      <c r="L5" s="139">
        <f t="shared" ref="L5:L20" si="11">ROUNDDOWN(($F5*K5),4)</f>
        <v>0</v>
      </c>
      <c r="M5" s="149">
        <f>ROUNDDOWN(SUM(VLOOKUP($A5&amp;$B5,단가!$C$3:$V$138,14,FALSE)*$T$2),4)</f>
        <v>0</v>
      </c>
      <c r="N5" s="139">
        <f t="shared" ref="N5:N20" si="12">ROUNDDOWN(($F5*M5),4)</f>
        <v>0</v>
      </c>
      <c r="O5" s="149">
        <f>ROUNDDOWN(SUM(VLOOKUP($A5&amp;$B5,단가!$C$3:$V$138,15,FALSE)*$T$2),4)</f>
        <v>0</v>
      </c>
      <c r="P5" s="139">
        <f t="shared" ref="P5:P20" si="13">ROUNDDOWN(($F5*O5),4)</f>
        <v>0</v>
      </c>
      <c r="Q5" s="149">
        <f>ROUNDDOWN(SUM(VLOOKUP($A5&amp;$B5,단가!$C$3:$V$138,16,FALSE)*$T$2),4)</f>
        <v>0</v>
      </c>
      <c r="R5" s="139">
        <f t="shared" ref="R5:R20" si="14">ROUNDDOWN(($F5*Q5),4)</f>
        <v>0</v>
      </c>
      <c r="S5" s="146" t="str">
        <f>VLOOKUP($A5&amp;$B5,단가!$C$3:$U$138,19,FALSE)</f>
        <v>5-1. *90%</v>
      </c>
      <c r="T5" s="1" t="s">
        <v>461</v>
      </c>
      <c r="W5" s="179">
        <f t="shared" si="7"/>
        <v>1.8499999999999999E-2</v>
      </c>
    </row>
    <row r="6" spans="1:23" s="103" customFormat="1" ht="24" customHeight="1" x14ac:dyDescent="0.15">
      <c r="A6" s="140" t="s">
        <v>197</v>
      </c>
      <c r="B6" s="140" t="s">
        <v>200</v>
      </c>
      <c r="C6" s="146" t="str">
        <f>VLOOKUP($A6&amp;$B6,단가!$C$3:$U$132,2,FALSE)</f>
        <v>M</v>
      </c>
      <c r="D6" s="147">
        <f>전선관!N5</f>
        <v>218.1</v>
      </c>
      <c r="E6" s="147"/>
      <c r="F6" s="144">
        <f t="shared" si="8"/>
        <v>218.1</v>
      </c>
      <c r="G6" s="148">
        <v>10</v>
      </c>
      <c r="H6" s="127">
        <f t="shared" si="9"/>
        <v>239</v>
      </c>
      <c r="I6" s="149">
        <f>ROUNDDOWN(SUM(VLOOKUP($A6&amp;$B6,단가!$C$3:$V$138,12,FALSE)*$T$2),4)</f>
        <v>3.0999999999999999E-3</v>
      </c>
      <c r="J6" s="139">
        <f t="shared" si="10"/>
        <v>0.67610000000000003</v>
      </c>
      <c r="K6" s="149">
        <f>ROUNDDOWN(SUM(VLOOKUP($A6&amp;$B6,단가!$C$3:$V$138,13,FALSE)*$T$2),4)</f>
        <v>0</v>
      </c>
      <c r="L6" s="139">
        <f t="shared" si="11"/>
        <v>0</v>
      </c>
      <c r="M6" s="149">
        <f>ROUNDDOWN(SUM(VLOOKUP($A6&amp;$B6,단가!$C$3:$V$138,14,FALSE)*$T$2),4)</f>
        <v>0</v>
      </c>
      <c r="N6" s="139">
        <f t="shared" si="12"/>
        <v>0</v>
      </c>
      <c r="O6" s="149">
        <f>ROUNDDOWN(SUM(VLOOKUP($A6&amp;$B6,단가!$C$3:$V$138,15,FALSE)*$T$2),4)</f>
        <v>0</v>
      </c>
      <c r="P6" s="139">
        <f t="shared" si="13"/>
        <v>0</v>
      </c>
      <c r="Q6" s="149">
        <f>ROUNDDOWN(SUM(VLOOKUP($A6&amp;$B6,단가!$C$3:$V$138,16,FALSE)*$T$2),4)</f>
        <v>0</v>
      </c>
      <c r="R6" s="139">
        <f t="shared" si="14"/>
        <v>0</v>
      </c>
      <c r="S6" s="146" t="str">
        <f>VLOOKUP($A6&amp;$B6,단가!$C$3:$U$138,19,FALSE)</f>
        <v>3-38. *150%</v>
      </c>
      <c r="T6" s="1" t="s">
        <v>79</v>
      </c>
      <c r="W6" s="179">
        <f t="shared" si="7"/>
        <v>3.0999999999999999E-3</v>
      </c>
    </row>
    <row r="7" spans="1:23" s="103" customFormat="1" ht="24" customHeight="1" x14ac:dyDescent="0.15">
      <c r="A7" s="140" t="s">
        <v>182</v>
      </c>
      <c r="B7" s="140" t="s">
        <v>199</v>
      </c>
      <c r="C7" s="146" t="str">
        <f>VLOOKUP($A7&amp;$B7,단가!$C$3:$U$132,2,FALSE)</f>
        <v>M</v>
      </c>
      <c r="D7" s="147">
        <f>전선관!N6</f>
        <v>524</v>
      </c>
      <c r="E7" s="147"/>
      <c r="F7" s="144">
        <f t="shared" si="8"/>
        <v>524</v>
      </c>
      <c r="G7" s="148">
        <v>10</v>
      </c>
      <c r="H7" s="127">
        <f t="shared" si="9"/>
        <v>576</v>
      </c>
      <c r="I7" s="149">
        <f>ROUNDDOWN(SUM(VLOOKUP($A7&amp;$B7,단가!$C$3:$V$138,12,FALSE)*$T$2),4)</f>
        <v>3.5000000000000001E-3</v>
      </c>
      <c r="J7" s="139">
        <f t="shared" si="10"/>
        <v>1.8340000000000001</v>
      </c>
      <c r="K7" s="149">
        <f>ROUNDDOWN(SUM(VLOOKUP($A7&amp;$B7,단가!$C$3:$V$138,13,FALSE)*$T$2),4)</f>
        <v>0</v>
      </c>
      <c r="L7" s="139">
        <f t="shared" si="11"/>
        <v>0</v>
      </c>
      <c r="M7" s="149">
        <f>ROUNDDOWN(SUM(VLOOKUP($A7&amp;$B7,단가!$C$3:$V$138,14,FALSE)*$T$2),4)</f>
        <v>0</v>
      </c>
      <c r="N7" s="139">
        <f t="shared" si="12"/>
        <v>0</v>
      </c>
      <c r="O7" s="149">
        <f>ROUNDDOWN(SUM(VLOOKUP($A7&amp;$B7,단가!$C$3:$V$138,15,FALSE)*$T$2),4)</f>
        <v>0</v>
      </c>
      <c r="P7" s="139">
        <f t="shared" si="13"/>
        <v>0</v>
      </c>
      <c r="Q7" s="149">
        <f>ROUNDDOWN(SUM(VLOOKUP($A7&amp;$B7,단가!$C$3:$V$138,16,FALSE)*$T$2),4)</f>
        <v>0</v>
      </c>
      <c r="R7" s="139">
        <f t="shared" si="14"/>
        <v>0</v>
      </c>
      <c r="S7" s="146" t="str">
        <f>VLOOKUP($A7&amp;$B7,단가!$C$3:$U$138,19,FALSE)</f>
        <v>5-10.</v>
      </c>
      <c r="T7" s="1" t="s">
        <v>456</v>
      </c>
      <c r="W7" s="179">
        <f t="shared" si="7"/>
        <v>3.5000000000000001E-3</v>
      </c>
    </row>
    <row r="8" spans="1:23" s="103" customFormat="1" ht="24" customHeight="1" x14ac:dyDescent="0.15">
      <c r="A8" s="140" t="s">
        <v>204</v>
      </c>
      <c r="B8" s="140" t="s">
        <v>417</v>
      </c>
      <c r="C8" s="146" t="str">
        <f>VLOOKUP($A8&amp;$B8,단가!$C$3:$U$132,2,FALSE)</f>
        <v>EA</v>
      </c>
      <c r="D8" s="147">
        <v>6</v>
      </c>
      <c r="E8" s="147"/>
      <c r="F8" s="144">
        <f t="shared" si="8"/>
        <v>6</v>
      </c>
      <c r="G8" s="148"/>
      <c r="H8" s="127">
        <f t="shared" si="9"/>
        <v>6</v>
      </c>
      <c r="I8" s="149">
        <f>ROUNDDOWN(SUM(VLOOKUP($A8&amp;$B8,단가!$C$3:$V$138,12,FALSE)*$T$2),4)</f>
        <v>4.53E-2</v>
      </c>
      <c r="J8" s="139">
        <f t="shared" si="10"/>
        <v>0.27179999999999999</v>
      </c>
      <c r="K8" s="149">
        <f>ROUNDDOWN(SUM(VLOOKUP($A8&amp;$B8,단가!$C$3:$V$138,13,FALSE)*$T$2),4)</f>
        <v>0</v>
      </c>
      <c r="L8" s="139">
        <f t="shared" si="11"/>
        <v>0</v>
      </c>
      <c r="M8" s="149">
        <f>ROUNDDOWN(SUM(VLOOKUP($A8&amp;$B8,단가!$C$3:$V$138,14,FALSE)*$T$2),4)</f>
        <v>0</v>
      </c>
      <c r="N8" s="139">
        <f t="shared" si="12"/>
        <v>0</v>
      </c>
      <c r="O8" s="149">
        <f>ROUNDDOWN(SUM(VLOOKUP($A8&amp;$B8,단가!$C$3:$V$138,15,FALSE)*$T$2),4)</f>
        <v>0</v>
      </c>
      <c r="P8" s="139">
        <f t="shared" si="13"/>
        <v>0</v>
      </c>
      <c r="Q8" s="149">
        <f>ROUNDDOWN(SUM(VLOOKUP($A8&amp;$B8,단가!$C$3:$V$138,16,FALSE)*$T$2),4)</f>
        <v>0</v>
      </c>
      <c r="R8" s="139">
        <f t="shared" si="14"/>
        <v>0</v>
      </c>
      <c r="S8" s="146" t="str">
        <f>VLOOKUP($A8&amp;$B8,단가!$C$3:$U$138,19,FALSE)</f>
        <v>5-3. *90%*120%</v>
      </c>
      <c r="T8" s="1"/>
      <c r="W8" s="179">
        <f t="shared" si="7"/>
        <v>4.53E-2</v>
      </c>
    </row>
    <row r="9" spans="1:23" s="103" customFormat="1" ht="24" customHeight="1" x14ac:dyDescent="0.15">
      <c r="A9" s="140" t="s">
        <v>204</v>
      </c>
      <c r="B9" s="140" t="s">
        <v>418</v>
      </c>
      <c r="C9" s="146" t="str">
        <f>VLOOKUP($A9&amp;$B9,단가!$C$3:$U$132,2,FALSE)</f>
        <v>EA</v>
      </c>
      <c r="D9" s="147">
        <v>48</v>
      </c>
      <c r="E9" s="147"/>
      <c r="F9" s="144">
        <f t="shared" si="8"/>
        <v>48</v>
      </c>
      <c r="G9" s="148"/>
      <c r="H9" s="127">
        <f t="shared" si="9"/>
        <v>48</v>
      </c>
      <c r="I9" s="149">
        <f>ROUNDDOWN(SUM(VLOOKUP($A9&amp;$B9,단가!$C$3:$V$138,12,FALSE)*$T$2),4)</f>
        <v>4.53E-2</v>
      </c>
      <c r="J9" s="139">
        <f t="shared" si="10"/>
        <v>2.1743999999999999</v>
      </c>
      <c r="K9" s="149">
        <f>ROUNDDOWN(SUM(VLOOKUP($A9&amp;$B9,단가!$C$3:$V$138,13,FALSE)*$T$2),4)</f>
        <v>0</v>
      </c>
      <c r="L9" s="139">
        <f t="shared" si="11"/>
        <v>0</v>
      </c>
      <c r="M9" s="149">
        <f>ROUNDDOWN(SUM(VLOOKUP($A9&amp;$B9,단가!$C$3:$V$138,14,FALSE)*$T$2),4)</f>
        <v>0</v>
      </c>
      <c r="N9" s="139">
        <f t="shared" si="12"/>
        <v>0</v>
      </c>
      <c r="O9" s="149">
        <f>ROUNDDOWN(SUM(VLOOKUP($A9&amp;$B9,단가!$C$3:$V$138,15,FALSE)*$T$2),4)</f>
        <v>0</v>
      </c>
      <c r="P9" s="139">
        <f t="shared" si="13"/>
        <v>0</v>
      </c>
      <c r="Q9" s="149">
        <f>ROUNDDOWN(SUM(VLOOKUP($A9&amp;$B9,단가!$C$3:$V$138,16,FALSE)*$T$2),4)</f>
        <v>0</v>
      </c>
      <c r="R9" s="139">
        <f t="shared" si="14"/>
        <v>0</v>
      </c>
      <c r="S9" s="146" t="str">
        <f>VLOOKUP($A9&amp;$B9,단가!$C$3:$U$138,19,FALSE)</f>
        <v>5-3. *90%*120%</v>
      </c>
      <c r="T9" s="1"/>
      <c r="W9" s="179">
        <f t="shared" si="7"/>
        <v>4.53E-2</v>
      </c>
    </row>
    <row r="10" spans="1:23" s="103" customFormat="1" ht="24" customHeight="1" x14ac:dyDescent="0.15">
      <c r="A10" s="140" t="s">
        <v>399</v>
      </c>
      <c r="B10" s="140" t="s">
        <v>416</v>
      </c>
      <c r="C10" s="146" t="str">
        <f>VLOOKUP($A10&amp;$B10,단가!$C$3:$U$132,2,FALSE)</f>
        <v>EA</v>
      </c>
      <c r="D10" s="147">
        <v>3</v>
      </c>
      <c r="E10" s="147"/>
      <c r="F10" s="144">
        <f t="shared" si="8"/>
        <v>3</v>
      </c>
      <c r="G10" s="148"/>
      <c r="H10" s="127">
        <f t="shared" si="9"/>
        <v>3</v>
      </c>
      <c r="I10" s="149">
        <f>ROUNDDOWN(SUM(VLOOKUP($A10&amp;$B10,단가!$C$3:$V$138,12,FALSE)*$T$2),4)</f>
        <v>4.53E-2</v>
      </c>
      <c r="J10" s="139">
        <f t="shared" si="10"/>
        <v>0.13589999999999999</v>
      </c>
      <c r="K10" s="149">
        <f>ROUNDDOWN(SUM(VLOOKUP($A10&amp;$B10,단가!$C$3:$V$138,13,FALSE)*$T$2),4)</f>
        <v>0</v>
      </c>
      <c r="L10" s="139">
        <f t="shared" si="11"/>
        <v>0</v>
      </c>
      <c r="M10" s="149">
        <f>ROUNDDOWN(SUM(VLOOKUP($A10&amp;$B10,단가!$C$3:$V$138,14,FALSE)*$T$2),4)</f>
        <v>0</v>
      </c>
      <c r="N10" s="139">
        <f t="shared" si="12"/>
        <v>0</v>
      </c>
      <c r="O10" s="149">
        <f>ROUNDDOWN(SUM(VLOOKUP($A10&amp;$B10,단가!$C$3:$V$138,15,FALSE)*$T$2),4)</f>
        <v>0</v>
      </c>
      <c r="P10" s="139">
        <f t="shared" si="13"/>
        <v>0</v>
      </c>
      <c r="Q10" s="149">
        <f>ROUNDDOWN(SUM(VLOOKUP($A10&amp;$B10,단가!$C$3:$V$138,16,FALSE)*$T$2),4)</f>
        <v>0</v>
      </c>
      <c r="R10" s="139">
        <f t="shared" si="14"/>
        <v>0</v>
      </c>
      <c r="S10" s="146" t="str">
        <f>VLOOKUP($A10&amp;$B10,단가!$C$3:$U$138,19,FALSE)</f>
        <v>5-3. *90%*120%</v>
      </c>
      <c r="T10" s="1"/>
      <c r="W10" s="179">
        <f t="shared" si="7"/>
        <v>4.53E-2</v>
      </c>
    </row>
    <row r="11" spans="1:23" s="103" customFormat="1" ht="24" customHeight="1" x14ac:dyDescent="0.15">
      <c r="A11" s="140" t="s">
        <v>400</v>
      </c>
      <c r="B11" s="140" t="s">
        <v>401</v>
      </c>
      <c r="C11" s="146" t="str">
        <f>VLOOKUP($A11&amp;$B11,단가!$C$3:$U$132,2,FALSE)</f>
        <v>EA</v>
      </c>
      <c r="D11" s="147">
        <v>54</v>
      </c>
      <c r="E11" s="147"/>
      <c r="F11" s="144">
        <f t="shared" si="8"/>
        <v>54</v>
      </c>
      <c r="G11" s="148"/>
      <c r="H11" s="127">
        <f t="shared" si="9"/>
        <v>54</v>
      </c>
      <c r="I11" s="149">
        <f>ROUNDDOWN(SUM(VLOOKUP($A11&amp;$B11,단가!$C$3:$V$138,12,FALSE)*$T$2),4)</f>
        <v>0</v>
      </c>
      <c r="J11" s="139">
        <f t="shared" si="10"/>
        <v>0</v>
      </c>
      <c r="K11" s="149">
        <f>ROUNDDOWN(SUM(VLOOKUP($A11&amp;$B11,단가!$C$3:$V$138,13,FALSE)*$T$2),4)</f>
        <v>0</v>
      </c>
      <c r="L11" s="139">
        <f t="shared" si="11"/>
        <v>0</v>
      </c>
      <c r="M11" s="149">
        <f>ROUNDDOWN(SUM(VLOOKUP($A11&amp;$B11,단가!$C$3:$V$138,14,FALSE)*$T$2),4)</f>
        <v>0</v>
      </c>
      <c r="N11" s="139">
        <f t="shared" si="12"/>
        <v>0</v>
      </c>
      <c r="O11" s="149">
        <f>ROUNDDOWN(SUM(VLOOKUP($A11&amp;$B11,단가!$C$3:$V$138,15,FALSE)*$T$2),4)</f>
        <v>0</v>
      </c>
      <c r="P11" s="139">
        <f t="shared" si="13"/>
        <v>0</v>
      </c>
      <c r="Q11" s="149">
        <f>ROUNDDOWN(SUM(VLOOKUP($A11&amp;$B11,단가!$C$3:$V$138,16,FALSE)*$T$2),4)</f>
        <v>0</v>
      </c>
      <c r="R11" s="139">
        <f t="shared" si="14"/>
        <v>0</v>
      </c>
      <c r="S11" s="146">
        <f>VLOOKUP($A11&amp;$B11,단가!$C$3:$U$138,19,FALSE)</f>
        <v>0</v>
      </c>
      <c r="T11" s="1"/>
      <c r="W11" s="179">
        <f t="shared" si="7"/>
        <v>0</v>
      </c>
    </row>
    <row r="12" spans="1:23" s="103" customFormat="1" ht="24" customHeight="1" x14ac:dyDescent="0.15">
      <c r="A12" s="140" t="s">
        <v>402</v>
      </c>
      <c r="B12" s="140" t="s">
        <v>403</v>
      </c>
      <c r="C12" s="146" t="str">
        <f>VLOOKUP($A12&amp;$B12,단가!$C$3:$U$132,2,FALSE)</f>
        <v>EA</v>
      </c>
      <c r="D12" s="147">
        <v>108</v>
      </c>
      <c r="E12" s="147"/>
      <c r="F12" s="144">
        <f t="shared" si="8"/>
        <v>108</v>
      </c>
      <c r="G12" s="148"/>
      <c r="H12" s="127">
        <f t="shared" si="9"/>
        <v>108</v>
      </c>
      <c r="I12" s="149">
        <f>ROUNDDOWN(SUM(VLOOKUP($A12&amp;$B12,단가!$C$3:$V$138,12,FALSE)*$T$2),4)</f>
        <v>0</v>
      </c>
      <c r="J12" s="139">
        <f t="shared" si="10"/>
        <v>0</v>
      </c>
      <c r="K12" s="149">
        <f>ROUNDDOWN(SUM(VLOOKUP($A12&amp;$B12,단가!$C$3:$V$138,13,FALSE)*$T$2),4)</f>
        <v>0</v>
      </c>
      <c r="L12" s="139">
        <f t="shared" si="11"/>
        <v>0</v>
      </c>
      <c r="M12" s="149">
        <f>ROUNDDOWN(SUM(VLOOKUP($A12&amp;$B12,단가!$C$3:$V$138,14,FALSE)*$T$2),4)</f>
        <v>0</v>
      </c>
      <c r="N12" s="139">
        <f t="shared" si="12"/>
        <v>0</v>
      </c>
      <c r="O12" s="149">
        <f>ROUNDDOWN(SUM(VLOOKUP($A12&amp;$B12,단가!$C$3:$V$138,15,FALSE)*$T$2),4)</f>
        <v>0</v>
      </c>
      <c r="P12" s="139">
        <f t="shared" si="13"/>
        <v>0</v>
      </c>
      <c r="Q12" s="149">
        <f>ROUNDDOWN(SUM(VLOOKUP($A12&amp;$B12,단가!$C$3:$V$138,16,FALSE)*$T$2),4)</f>
        <v>0</v>
      </c>
      <c r="R12" s="139">
        <f t="shared" si="14"/>
        <v>0</v>
      </c>
      <c r="S12" s="146">
        <f>VLOOKUP($A12&amp;$B12,단가!$C$3:$U$138,19,FALSE)</f>
        <v>0</v>
      </c>
      <c r="T12" s="1"/>
      <c r="W12" s="179">
        <f t="shared" si="7"/>
        <v>0</v>
      </c>
    </row>
    <row r="13" spans="1:23" s="103" customFormat="1" ht="24" customHeight="1" x14ac:dyDescent="0.15">
      <c r="A13" s="140" t="s">
        <v>404</v>
      </c>
      <c r="B13" s="140" t="s">
        <v>13</v>
      </c>
      <c r="C13" s="146" t="str">
        <f>VLOOKUP($A13&amp;$B13,단가!$C$3:$U$132,2,FALSE)</f>
        <v>EA</v>
      </c>
      <c r="D13" s="147">
        <v>1</v>
      </c>
      <c r="E13" s="147"/>
      <c r="F13" s="144">
        <f t="shared" ref="F13:F15" si="15">SUM(D13:E13)</f>
        <v>1</v>
      </c>
      <c r="G13" s="148"/>
      <c r="H13" s="127">
        <f t="shared" ref="H13:H15" si="16">INT(F13*(1+G13/100))</f>
        <v>1</v>
      </c>
      <c r="I13" s="149">
        <f>ROUNDDOWN(SUM(VLOOKUP($A13&amp;$B13,단가!$C$3:$V$138,12,FALSE)*$T$2),4)</f>
        <v>2.9700000000000001E-2</v>
      </c>
      <c r="J13" s="139">
        <f t="shared" si="10"/>
        <v>2.9700000000000001E-2</v>
      </c>
      <c r="K13" s="149">
        <f>ROUNDDOWN(SUM(VLOOKUP($A13&amp;$B13,단가!$C$3:$V$138,13,FALSE)*$T$2),4)</f>
        <v>0</v>
      </c>
      <c r="L13" s="139">
        <f t="shared" si="11"/>
        <v>0</v>
      </c>
      <c r="M13" s="149">
        <f>ROUNDDOWN(SUM(VLOOKUP($A13&amp;$B13,단가!$C$3:$V$138,14,FALSE)*$T$2),4)</f>
        <v>0</v>
      </c>
      <c r="N13" s="139">
        <f t="shared" si="12"/>
        <v>0</v>
      </c>
      <c r="O13" s="149">
        <f>ROUNDDOWN(SUM(VLOOKUP($A13&amp;$B13,단가!$C$3:$V$138,15,FALSE)*$T$2),4)</f>
        <v>0</v>
      </c>
      <c r="P13" s="139">
        <f t="shared" si="13"/>
        <v>0</v>
      </c>
      <c r="Q13" s="149">
        <f>ROUNDDOWN(SUM(VLOOKUP($A13&amp;$B13,단가!$C$3:$V$138,16,FALSE)*$T$2),4)</f>
        <v>0</v>
      </c>
      <c r="R13" s="139">
        <f t="shared" si="14"/>
        <v>0</v>
      </c>
      <c r="S13" s="146" t="str">
        <f>VLOOKUP($A13&amp;$B13,단가!$C$3:$U$138,19,FALSE)</f>
        <v>5-23-2.</v>
      </c>
      <c r="T13" s="1"/>
      <c r="W13" s="179">
        <f t="shared" si="7"/>
        <v>2.9700000000000001E-2</v>
      </c>
    </row>
    <row r="14" spans="1:23" s="103" customFormat="1" ht="24" customHeight="1" x14ac:dyDescent="0.15">
      <c r="A14" s="140" t="s">
        <v>404</v>
      </c>
      <c r="B14" s="140" t="s">
        <v>90</v>
      </c>
      <c r="C14" s="146" t="str">
        <f>VLOOKUP($A14&amp;$B14,단가!$C$3:$U$132,2,FALSE)</f>
        <v>EA</v>
      </c>
      <c r="D14" s="147">
        <v>2</v>
      </c>
      <c r="E14" s="147"/>
      <c r="F14" s="144">
        <f t="shared" si="15"/>
        <v>2</v>
      </c>
      <c r="G14" s="148"/>
      <c r="H14" s="127">
        <f t="shared" si="16"/>
        <v>2</v>
      </c>
      <c r="I14" s="149">
        <f>ROUNDDOWN(SUM(VLOOKUP($A14&amp;$B14,단가!$C$3:$V$138,12,FALSE)*$T$2),4)</f>
        <v>2.9700000000000001E-2</v>
      </c>
      <c r="J14" s="139">
        <f t="shared" si="10"/>
        <v>5.9400000000000001E-2</v>
      </c>
      <c r="K14" s="149">
        <f>ROUNDDOWN(SUM(VLOOKUP($A14&amp;$B14,단가!$C$3:$V$138,13,FALSE)*$T$2),4)</f>
        <v>0</v>
      </c>
      <c r="L14" s="139">
        <f t="shared" si="11"/>
        <v>0</v>
      </c>
      <c r="M14" s="149">
        <f>ROUNDDOWN(SUM(VLOOKUP($A14&amp;$B14,단가!$C$3:$V$138,14,FALSE)*$T$2),4)</f>
        <v>0</v>
      </c>
      <c r="N14" s="139">
        <f t="shared" si="12"/>
        <v>0</v>
      </c>
      <c r="O14" s="149">
        <f>ROUNDDOWN(SUM(VLOOKUP($A14&amp;$B14,단가!$C$3:$V$138,15,FALSE)*$T$2),4)</f>
        <v>0</v>
      </c>
      <c r="P14" s="139">
        <f t="shared" si="13"/>
        <v>0</v>
      </c>
      <c r="Q14" s="149">
        <f>ROUNDDOWN(SUM(VLOOKUP($A14&amp;$B14,단가!$C$3:$V$138,16,FALSE)*$T$2),4)</f>
        <v>0</v>
      </c>
      <c r="R14" s="139">
        <f t="shared" si="14"/>
        <v>0</v>
      </c>
      <c r="S14" s="146" t="str">
        <f>VLOOKUP($A14&amp;$B14,단가!$C$3:$U$138,19,FALSE)</f>
        <v>5-23-2.</v>
      </c>
      <c r="T14" s="1"/>
      <c r="W14" s="179">
        <f t="shared" si="7"/>
        <v>2.9700000000000001E-2</v>
      </c>
    </row>
    <row r="15" spans="1:23" s="103" customFormat="1" ht="24" customHeight="1" x14ac:dyDescent="0.15">
      <c r="A15" s="140" t="s">
        <v>406</v>
      </c>
      <c r="B15" s="140" t="s">
        <v>363</v>
      </c>
      <c r="C15" s="146" t="str">
        <f>VLOOKUP($A15&amp;$B15,단가!$C$3:$U$132,2,FALSE)</f>
        <v>SET</v>
      </c>
      <c r="D15" s="147">
        <v>90</v>
      </c>
      <c r="E15" s="147"/>
      <c r="F15" s="144">
        <f t="shared" si="15"/>
        <v>90</v>
      </c>
      <c r="G15" s="148"/>
      <c r="H15" s="127">
        <f t="shared" si="16"/>
        <v>90</v>
      </c>
      <c r="I15" s="149">
        <f>ROUNDDOWN(SUM(VLOOKUP($A15&amp;$B15,단가!$C$3:$V$138,12,FALSE)*$T$2),4)</f>
        <v>8.2799999999999999E-2</v>
      </c>
      <c r="J15" s="139">
        <f t="shared" si="10"/>
        <v>7.452</v>
      </c>
      <c r="K15" s="149">
        <f>ROUNDDOWN(SUM(VLOOKUP($A15&amp;$B15,단가!$C$3:$V$138,13,FALSE)*$T$2),4)</f>
        <v>0</v>
      </c>
      <c r="L15" s="139">
        <f t="shared" si="11"/>
        <v>0</v>
      </c>
      <c r="M15" s="149">
        <f>ROUNDDOWN(SUM(VLOOKUP($A15&amp;$B15,단가!$C$3:$V$138,14,FALSE)*$T$2),4)</f>
        <v>0</v>
      </c>
      <c r="N15" s="139">
        <f t="shared" si="12"/>
        <v>0</v>
      </c>
      <c r="O15" s="149">
        <f>ROUNDDOWN(SUM(VLOOKUP($A15&amp;$B15,단가!$C$3:$V$138,15,FALSE)*$T$2),4)</f>
        <v>0</v>
      </c>
      <c r="P15" s="139">
        <f t="shared" si="13"/>
        <v>0</v>
      </c>
      <c r="Q15" s="149">
        <f>ROUNDDOWN(SUM(VLOOKUP($A15&amp;$B15,단가!$C$3:$V$138,16,FALSE)*$T$2),4)</f>
        <v>0</v>
      </c>
      <c r="R15" s="139">
        <f t="shared" si="14"/>
        <v>0</v>
      </c>
      <c r="S15" s="146" t="str">
        <f>VLOOKUP($A15&amp;$B15,단가!$C$3:$U$138,19,FALSE)</f>
        <v>5-25-3. *90%</v>
      </c>
      <c r="T15" s="1"/>
      <c r="W15" s="179">
        <f t="shared" si="7"/>
        <v>8.2799999999999999E-2</v>
      </c>
    </row>
    <row r="16" spans="1:23" s="103" customFormat="1" ht="24" customHeight="1" x14ac:dyDescent="0.15">
      <c r="A16" s="140" t="s">
        <v>478</v>
      </c>
      <c r="B16" s="140" t="s">
        <v>390</v>
      </c>
      <c r="C16" s="146" t="str">
        <f>VLOOKUP($A16&amp;$B16,단가!$C$3:$U$132,2,FALSE)</f>
        <v>M</v>
      </c>
      <c r="D16" s="147">
        <f>전선관!N12</f>
        <v>36</v>
      </c>
      <c r="E16" s="147"/>
      <c r="F16" s="144">
        <f t="shared" ref="F16:F18" si="17">SUM(D16:E16)</f>
        <v>36</v>
      </c>
      <c r="G16" s="148"/>
      <c r="H16" s="127">
        <f t="shared" ref="H16:H18" si="18">INT(F16*(1+G16/100))</f>
        <v>36</v>
      </c>
      <c r="I16" s="149">
        <f>ROUNDDOWN(SUM(VLOOKUP($A16&amp;$B16,단가!$C$3:$V$138,12,FALSE)*$T$2),4)</f>
        <v>0</v>
      </c>
      <c r="J16" s="139">
        <f t="shared" si="10"/>
        <v>0</v>
      </c>
      <c r="K16" s="149">
        <f>ROUNDDOWN(SUM(VLOOKUP($A16&amp;$B16,단가!$C$3:$V$138,13,FALSE)*$T$2),4)</f>
        <v>0</v>
      </c>
      <c r="L16" s="139">
        <f t="shared" si="11"/>
        <v>0</v>
      </c>
      <c r="M16" s="149">
        <f>ROUNDDOWN(SUM(VLOOKUP($A16&amp;$B16,단가!$C$3:$V$138,14,FALSE)*$T$2),4)</f>
        <v>0</v>
      </c>
      <c r="N16" s="139">
        <f t="shared" si="12"/>
        <v>0</v>
      </c>
      <c r="O16" s="149">
        <f>ROUNDDOWN(SUM(VLOOKUP($A16&amp;$B16,단가!$C$3:$V$138,15,FALSE)*$T$2),4)</f>
        <v>0</v>
      </c>
      <c r="P16" s="139">
        <f t="shared" si="13"/>
        <v>0</v>
      </c>
      <c r="Q16" s="149">
        <f>ROUNDDOWN(SUM(VLOOKUP($A16&amp;$B16,단가!$C$3:$V$138,16,FALSE)*$T$2),4)</f>
        <v>0</v>
      </c>
      <c r="R16" s="139">
        <f t="shared" si="14"/>
        <v>0</v>
      </c>
      <c r="S16" s="146">
        <f>VLOOKUP($A16&amp;$B16,단가!$C$3:$U$138,19,FALSE)</f>
        <v>0</v>
      </c>
      <c r="T16" s="1" t="s">
        <v>475</v>
      </c>
      <c r="W16" s="179">
        <f t="shared" si="7"/>
        <v>0</v>
      </c>
    </row>
    <row r="17" spans="1:23" s="103" customFormat="1" ht="24" customHeight="1" x14ac:dyDescent="0.15">
      <c r="A17" s="140" t="s">
        <v>479</v>
      </c>
      <c r="B17" s="140" t="s">
        <v>200</v>
      </c>
      <c r="C17" s="146" t="str">
        <f>VLOOKUP($A17&amp;$B17,단가!$C$3:$U$132,2,FALSE)</f>
        <v>M</v>
      </c>
      <c r="D17" s="147">
        <f>전선관!N13</f>
        <v>36</v>
      </c>
      <c r="E17" s="147"/>
      <c r="F17" s="144">
        <f t="shared" si="17"/>
        <v>36</v>
      </c>
      <c r="G17" s="148"/>
      <c r="H17" s="127">
        <f t="shared" si="18"/>
        <v>36</v>
      </c>
      <c r="I17" s="149">
        <f>ROUNDDOWN(SUM(VLOOKUP($A17&amp;$B17,단가!$C$3:$V$138,12,FALSE)*$T$2),4)</f>
        <v>0</v>
      </c>
      <c r="J17" s="139">
        <f t="shared" si="10"/>
        <v>0</v>
      </c>
      <c r="K17" s="149">
        <f>ROUNDDOWN(SUM(VLOOKUP($A17&amp;$B17,단가!$C$3:$V$138,13,FALSE)*$T$2),4)</f>
        <v>0</v>
      </c>
      <c r="L17" s="139">
        <f t="shared" si="11"/>
        <v>0</v>
      </c>
      <c r="M17" s="149">
        <f>ROUNDDOWN(SUM(VLOOKUP($A17&amp;$B17,단가!$C$3:$V$138,14,FALSE)*$T$2),4)</f>
        <v>0</v>
      </c>
      <c r="N17" s="139">
        <f t="shared" si="12"/>
        <v>0</v>
      </c>
      <c r="O17" s="149">
        <f>ROUNDDOWN(SUM(VLOOKUP($A17&amp;$B17,단가!$C$3:$V$138,15,FALSE)*$T$2),4)</f>
        <v>0</v>
      </c>
      <c r="P17" s="139">
        <f t="shared" si="13"/>
        <v>0</v>
      </c>
      <c r="Q17" s="149">
        <f>ROUNDDOWN(SUM(VLOOKUP($A17&amp;$B17,단가!$C$3:$V$138,16,FALSE)*$T$2),4)</f>
        <v>0</v>
      </c>
      <c r="R17" s="139">
        <f t="shared" si="14"/>
        <v>0</v>
      </c>
      <c r="S17" s="146">
        <f>VLOOKUP($A17&amp;$B17,단가!$C$3:$U$138,19,FALSE)</f>
        <v>0</v>
      </c>
      <c r="T17" s="1" t="s">
        <v>473</v>
      </c>
      <c r="W17" s="179">
        <f t="shared" si="7"/>
        <v>0</v>
      </c>
    </row>
    <row r="18" spans="1:23" s="103" customFormat="1" ht="24" customHeight="1" x14ac:dyDescent="0.15">
      <c r="A18" s="140" t="s">
        <v>480</v>
      </c>
      <c r="B18" s="140" t="s">
        <v>199</v>
      </c>
      <c r="C18" s="146" t="str">
        <f>VLOOKUP($A18&amp;$B18,단가!$C$3:$U$132,2,FALSE)</f>
        <v>M</v>
      </c>
      <c r="D18" s="147">
        <f>전선관!N14</f>
        <v>72</v>
      </c>
      <c r="E18" s="147"/>
      <c r="F18" s="144">
        <f t="shared" si="17"/>
        <v>72</v>
      </c>
      <c r="G18" s="148"/>
      <c r="H18" s="127">
        <f t="shared" si="18"/>
        <v>72</v>
      </c>
      <c r="I18" s="149">
        <f>ROUNDDOWN(SUM(VLOOKUP($A18&amp;$B18,단가!$C$3:$V$138,12,FALSE)*$T$2),4)</f>
        <v>0</v>
      </c>
      <c r="J18" s="139">
        <f t="shared" si="10"/>
        <v>0</v>
      </c>
      <c r="K18" s="149">
        <f>ROUNDDOWN(SUM(VLOOKUP($A18&amp;$B18,단가!$C$3:$V$138,13,FALSE)*$T$2),4)</f>
        <v>0</v>
      </c>
      <c r="L18" s="139">
        <f t="shared" si="11"/>
        <v>0</v>
      </c>
      <c r="M18" s="149">
        <f>ROUNDDOWN(SUM(VLOOKUP($A18&amp;$B18,단가!$C$3:$V$138,14,FALSE)*$T$2),4)</f>
        <v>0</v>
      </c>
      <c r="N18" s="139">
        <f t="shared" si="12"/>
        <v>0</v>
      </c>
      <c r="O18" s="149">
        <f>ROUNDDOWN(SUM(VLOOKUP($A18&amp;$B18,단가!$C$3:$V$138,15,FALSE)*$T$2),4)</f>
        <v>0</v>
      </c>
      <c r="P18" s="139">
        <f t="shared" si="13"/>
        <v>0</v>
      </c>
      <c r="Q18" s="149">
        <f>ROUNDDOWN(SUM(VLOOKUP($A18&amp;$B18,단가!$C$3:$V$138,16,FALSE)*$T$2),4)</f>
        <v>0</v>
      </c>
      <c r="R18" s="139">
        <f t="shared" si="14"/>
        <v>0</v>
      </c>
      <c r="S18" s="146">
        <f>VLOOKUP($A18&amp;$B18,단가!$C$3:$U$138,19,FALSE)</f>
        <v>0</v>
      </c>
      <c r="T18" s="1"/>
      <c r="W18" s="179">
        <f t="shared" si="7"/>
        <v>0</v>
      </c>
    </row>
    <row r="19" spans="1:23" s="103" customFormat="1" ht="24" customHeight="1" x14ac:dyDescent="0.15">
      <c r="A19" s="140" t="s">
        <v>449</v>
      </c>
      <c r="B19" s="140" t="s">
        <v>180</v>
      </c>
      <c r="C19" s="146" t="str">
        <f>VLOOKUP($A19&amp;$B19,단가!$C$3:$U$132,2,FALSE)</f>
        <v>SET</v>
      </c>
      <c r="D19" s="147">
        <v>90</v>
      </c>
      <c r="E19" s="147"/>
      <c r="F19" s="144">
        <f t="shared" si="8"/>
        <v>90</v>
      </c>
      <c r="G19" s="148"/>
      <c r="H19" s="127">
        <f t="shared" si="9"/>
        <v>90</v>
      </c>
      <c r="I19" s="149">
        <f>ROUNDDOWN(SUM(VLOOKUP($A19&amp;$B19,단가!$C$3:$V$138,12,FALSE)*$T$2),4)</f>
        <v>1.3100000000000001E-2</v>
      </c>
      <c r="J19" s="139">
        <f t="shared" si="10"/>
        <v>1.179</v>
      </c>
      <c r="K19" s="149">
        <f>ROUNDDOWN(SUM(VLOOKUP($A19&amp;$B19,단가!$C$3:$V$138,13,FALSE)*$T$2),4)</f>
        <v>0</v>
      </c>
      <c r="L19" s="139">
        <f t="shared" si="11"/>
        <v>0</v>
      </c>
      <c r="M19" s="149">
        <f>ROUNDDOWN(SUM(VLOOKUP($A19&amp;$B19,단가!$C$3:$V$138,14,FALSE)*$T$2),4)</f>
        <v>0</v>
      </c>
      <c r="N19" s="139">
        <f t="shared" si="12"/>
        <v>0</v>
      </c>
      <c r="O19" s="149">
        <f>ROUNDDOWN(SUM(VLOOKUP($A19&amp;$B19,단가!$C$3:$V$138,15,FALSE)*$T$2),4)</f>
        <v>0</v>
      </c>
      <c r="P19" s="139">
        <f t="shared" si="13"/>
        <v>0</v>
      </c>
      <c r="Q19" s="149">
        <f>ROUNDDOWN(SUM(VLOOKUP($A19&amp;$B19,단가!$C$3:$V$138,16,FALSE)*$T$2),4)</f>
        <v>0</v>
      </c>
      <c r="R19" s="139">
        <f t="shared" si="14"/>
        <v>0</v>
      </c>
      <c r="S19" s="146" t="str">
        <f>VLOOKUP($A19&amp;$B19,단가!$C$3:$U$138,19,FALSE)</f>
        <v>5-25. *90%*10%</v>
      </c>
      <c r="W19" s="179">
        <f t="shared" si="7"/>
        <v>1.3100000000000001E-2</v>
      </c>
    </row>
    <row r="20" spans="1:23" s="103" customFormat="1" ht="24" customHeight="1" x14ac:dyDescent="0.15">
      <c r="A20" s="133"/>
      <c r="B20" s="133"/>
      <c r="C20" s="148"/>
      <c r="D20" s="147"/>
      <c r="E20" s="147"/>
      <c r="F20" s="135"/>
      <c r="G20" s="150"/>
      <c r="H20" s="133"/>
      <c r="I20" s="149">
        <f>ROUNDDOWN(SUM(VLOOKUP($A20&amp;$B20,단가!$C$3:$V$138,12,FALSE)*$T$2),4)</f>
        <v>0</v>
      </c>
      <c r="J20" s="139">
        <f t="shared" si="10"/>
        <v>0</v>
      </c>
      <c r="K20" s="149">
        <f>ROUNDDOWN(SUM(VLOOKUP($A20&amp;$B20,단가!$C$3:$V$138,13,FALSE)*$T$2),4)</f>
        <v>0</v>
      </c>
      <c r="L20" s="139">
        <f t="shared" si="11"/>
        <v>0</v>
      </c>
      <c r="M20" s="149">
        <f>ROUNDDOWN(SUM(VLOOKUP($A20&amp;$B20,단가!$C$3:$V$138,14,FALSE)*$T$2),4)</f>
        <v>0</v>
      </c>
      <c r="N20" s="139">
        <f t="shared" si="12"/>
        <v>0</v>
      </c>
      <c r="O20" s="149">
        <f>ROUNDDOWN(SUM(VLOOKUP($A20&amp;$B20,단가!$C$3:$V$138,15,FALSE)*$T$2),4)</f>
        <v>0</v>
      </c>
      <c r="P20" s="139">
        <f t="shared" si="13"/>
        <v>0</v>
      </c>
      <c r="Q20" s="149">
        <f>ROUNDDOWN(SUM(VLOOKUP($A20&amp;$B20,단가!$C$3:$V$138,16,FALSE)*$T$2),4)</f>
        <v>0</v>
      </c>
      <c r="R20" s="139">
        <f t="shared" si="14"/>
        <v>0</v>
      </c>
      <c r="S20" s="146">
        <f>VLOOKUP($A20&amp;$B20,단가!$C$3:$U$138,19,FALSE)</f>
        <v>0</v>
      </c>
      <c r="W20" s="179">
        <f t="shared" si="7"/>
        <v>0</v>
      </c>
    </row>
    <row r="21" spans="1:23" s="103" customFormat="1" ht="24" customHeight="1" x14ac:dyDescent="0.15">
      <c r="A21" s="127" t="s">
        <v>139</v>
      </c>
      <c r="B21" s="127"/>
      <c r="C21" s="129"/>
      <c r="D21" s="147"/>
      <c r="E21" s="147"/>
      <c r="F21" s="144"/>
      <c r="G21" s="145"/>
      <c r="H21" s="144"/>
      <c r="I21" s="151"/>
      <c r="J21" s="152">
        <f>SUM(J4:J20)</f>
        <v>17.163499999999999</v>
      </c>
      <c r="K21" s="151"/>
      <c r="L21" s="152">
        <f>SUM(L4:L20)</f>
        <v>0</v>
      </c>
      <c r="M21" s="151"/>
      <c r="N21" s="152">
        <f>SUM(N4:N20)</f>
        <v>0</v>
      </c>
      <c r="O21" s="151"/>
      <c r="P21" s="152">
        <f>SUM(P4:P20)</f>
        <v>0</v>
      </c>
      <c r="Q21" s="151"/>
      <c r="R21" s="152">
        <f>SUM(R4:R20)</f>
        <v>0</v>
      </c>
      <c r="S21" s="152"/>
      <c r="W21" s="179">
        <f t="shared" si="7"/>
        <v>0</v>
      </c>
    </row>
    <row r="22" spans="1:23" s="103" customFormat="1" ht="24" customHeight="1" x14ac:dyDescent="0.15">
      <c r="A22" s="127"/>
      <c r="B22" s="127"/>
      <c r="C22" s="129"/>
      <c r="D22" s="147"/>
      <c r="E22" s="147"/>
      <c r="F22" s="144"/>
      <c r="G22" s="145"/>
      <c r="H22" s="144"/>
      <c r="I22" s="141"/>
      <c r="J22" s="139"/>
      <c r="K22" s="141"/>
      <c r="L22" s="139"/>
      <c r="M22" s="141"/>
      <c r="N22" s="139"/>
      <c r="O22" s="141"/>
      <c r="P22" s="139"/>
      <c r="Q22" s="141"/>
      <c r="R22" s="139"/>
      <c r="S22" s="139"/>
      <c r="W22" s="179">
        <f t="shared" si="7"/>
        <v>0</v>
      </c>
    </row>
    <row r="23" spans="1:23" s="103" customFormat="1" ht="24" customHeight="1" x14ac:dyDescent="0.15">
      <c r="A23" s="127"/>
      <c r="B23" s="127"/>
      <c r="C23" s="129"/>
      <c r="D23" s="147"/>
      <c r="E23" s="147"/>
      <c r="F23" s="144"/>
      <c r="G23" s="145"/>
      <c r="H23" s="144"/>
      <c r="I23" s="141"/>
      <c r="J23" s="139"/>
      <c r="K23" s="141"/>
      <c r="L23" s="139"/>
      <c r="M23" s="141"/>
      <c r="N23" s="139"/>
      <c r="O23" s="141"/>
      <c r="P23" s="139"/>
      <c r="Q23" s="141"/>
      <c r="R23" s="139"/>
      <c r="S23" s="139"/>
      <c r="W23" s="179">
        <f t="shared" si="7"/>
        <v>0</v>
      </c>
    </row>
    <row r="24" spans="1:23" s="103" customFormat="1" ht="24" customHeight="1" x14ac:dyDescent="0.15">
      <c r="A24" s="127"/>
      <c r="B24" s="127"/>
      <c r="C24" s="129"/>
      <c r="D24" s="147"/>
      <c r="E24" s="147"/>
      <c r="F24" s="144"/>
      <c r="G24" s="145"/>
      <c r="H24" s="144"/>
      <c r="I24" s="141"/>
      <c r="J24" s="139"/>
      <c r="K24" s="141"/>
      <c r="L24" s="139"/>
      <c r="M24" s="141"/>
      <c r="N24" s="139"/>
      <c r="O24" s="141"/>
      <c r="P24" s="139"/>
      <c r="Q24" s="141"/>
      <c r="R24" s="139"/>
      <c r="S24" s="139"/>
      <c r="W24" s="179">
        <f t="shared" si="7"/>
        <v>0</v>
      </c>
    </row>
    <row r="25" spans="1:23" s="103" customFormat="1" ht="24" customHeight="1" x14ac:dyDescent="0.15">
      <c r="A25" s="127"/>
      <c r="B25" s="127"/>
      <c r="C25" s="129"/>
      <c r="D25" s="147"/>
      <c r="E25" s="147"/>
      <c r="F25" s="144"/>
      <c r="G25" s="145"/>
      <c r="H25" s="144"/>
      <c r="I25" s="141"/>
      <c r="J25" s="139"/>
      <c r="K25" s="141"/>
      <c r="L25" s="139"/>
      <c r="M25" s="141"/>
      <c r="N25" s="139"/>
      <c r="O25" s="141"/>
      <c r="P25" s="139"/>
      <c r="Q25" s="141"/>
      <c r="R25" s="139"/>
      <c r="S25" s="139"/>
      <c r="W25" s="179">
        <f t="shared" si="7"/>
        <v>0</v>
      </c>
    </row>
    <row r="26" spans="1:23" s="103" customFormat="1" ht="24" customHeight="1" x14ac:dyDescent="0.15">
      <c r="A26" s="127"/>
      <c r="B26" s="127"/>
      <c r="C26" s="129"/>
      <c r="D26" s="147"/>
      <c r="E26" s="147"/>
      <c r="F26" s="144"/>
      <c r="G26" s="145"/>
      <c r="H26" s="144"/>
      <c r="I26" s="141"/>
      <c r="J26" s="139"/>
      <c r="K26" s="141"/>
      <c r="L26" s="139"/>
      <c r="M26" s="141"/>
      <c r="N26" s="139"/>
      <c r="O26" s="141"/>
      <c r="P26" s="139"/>
      <c r="Q26" s="141"/>
      <c r="R26" s="139"/>
      <c r="S26" s="139"/>
      <c r="W26" s="179">
        <f t="shared" si="7"/>
        <v>0</v>
      </c>
    </row>
    <row r="27" spans="1:23" s="103" customFormat="1" ht="24" customHeight="1" x14ac:dyDescent="0.15">
      <c r="A27" s="307" t="str">
        <f>RIGHT(전선관!A35,LEN(전선관!A35)-7)</f>
        <v>2. 전열 공사</v>
      </c>
      <c r="B27" s="307"/>
      <c r="C27" s="129"/>
      <c r="D27" s="143"/>
      <c r="E27" s="143"/>
      <c r="F27" s="144"/>
      <c r="G27" s="145"/>
      <c r="H27" s="144"/>
      <c r="I27" s="141"/>
      <c r="J27" s="139"/>
      <c r="K27" s="141"/>
      <c r="L27" s="139"/>
      <c r="M27" s="141"/>
      <c r="N27" s="139"/>
      <c r="O27" s="141"/>
      <c r="P27" s="139"/>
      <c r="Q27" s="141"/>
      <c r="R27" s="139"/>
      <c r="S27" s="139"/>
      <c r="W27" s="179">
        <f t="shared" si="7"/>
        <v>0</v>
      </c>
    </row>
    <row r="28" spans="1:23" s="103" customFormat="1" ht="24" customHeight="1" x14ac:dyDescent="0.15">
      <c r="A28" s="140" t="s">
        <v>429</v>
      </c>
      <c r="B28" s="140" t="s">
        <v>390</v>
      </c>
      <c r="C28" s="146" t="str">
        <f>VLOOKUP($A28&amp;$B28,단가!$C$3:$U$132,2,FALSE)</f>
        <v>M</v>
      </c>
      <c r="D28" s="147">
        <f>전선관!N37</f>
        <v>46.1</v>
      </c>
      <c r="E28" s="147"/>
      <c r="F28" s="144">
        <f t="shared" ref="F28:F33" si="19">SUM(D28:E28)</f>
        <v>46.1</v>
      </c>
      <c r="G28" s="148">
        <v>10</v>
      </c>
      <c r="H28" s="127">
        <f t="shared" ref="H28:H33" si="20">INT(F28*(1+G28/100))</f>
        <v>50</v>
      </c>
      <c r="I28" s="149">
        <f>ROUNDDOWN(SUM(VLOOKUP($A28&amp;$B28,단가!$C$3:$V$138,12,FALSE)*$T$2),4)</f>
        <v>1.38E-2</v>
      </c>
      <c r="J28" s="139">
        <f t="shared" ref="J28" si="21">ROUNDDOWN(($F28*I28),4)</f>
        <v>0.6361</v>
      </c>
      <c r="K28" s="149">
        <f>ROUNDDOWN(SUM(VLOOKUP($A28&amp;$B28,단가!$C$3:$V$138,13,FALSE)*$T$2),4)</f>
        <v>0</v>
      </c>
      <c r="L28" s="139">
        <f t="shared" ref="L28" si="22">ROUNDDOWN(($F28*K28),4)</f>
        <v>0</v>
      </c>
      <c r="M28" s="149">
        <f>ROUNDDOWN(SUM(VLOOKUP($A28&amp;$B28,단가!$C$3:$V$138,14,FALSE)*$T$2),4)</f>
        <v>0</v>
      </c>
      <c r="N28" s="139">
        <f t="shared" ref="N28" si="23">ROUNDDOWN(($F28*M28),4)</f>
        <v>0</v>
      </c>
      <c r="O28" s="149">
        <f>ROUNDDOWN(SUM(VLOOKUP($A28&amp;$B28,단가!$C$3:$V$138,15,FALSE)*$T$2),4)</f>
        <v>0</v>
      </c>
      <c r="P28" s="139">
        <f t="shared" ref="P28" si="24">ROUNDDOWN(($F28*O28),4)</f>
        <v>0</v>
      </c>
      <c r="Q28" s="149">
        <f>ROUNDDOWN(SUM(VLOOKUP($A28&amp;$B28,단가!$C$3:$V$138,16,FALSE)*$T$2),4)</f>
        <v>0</v>
      </c>
      <c r="R28" s="139">
        <f t="shared" ref="R28" si="25">ROUNDDOWN(($F28*Q28),4)</f>
        <v>0</v>
      </c>
      <c r="S28" s="146" t="str">
        <f>VLOOKUP($A28&amp;$B28,단가!$C$3:$U$138,19,FALSE)</f>
        <v>5-1. *90%</v>
      </c>
      <c r="T28" s="1" t="s">
        <v>458</v>
      </c>
      <c r="W28" s="179">
        <f t="shared" si="7"/>
        <v>1.38E-2</v>
      </c>
    </row>
    <row r="29" spans="1:23" s="103" customFormat="1" ht="24" customHeight="1" x14ac:dyDescent="0.15">
      <c r="A29" s="140" t="s">
        <v>429</v>
      </c>
      <c r="B29" s="140" t="s">
        <v>391</v>
      </c>
      <c r="C29" s="146" t="str">
        <f>VLOOKUP($A29&amp;$B29,단가!$C$3:$U$132,2,FALSE)</f>
        <v>M</v>
      </c>
      <c r="D29" s="147">
        <f>전선관!N38</f>
        <v>42.3</v>
      </c>
      <c r="E29" s="147"/>
      <c r="F29" s="144">
        <f t="shared" si="19"/>
        <v>42.3</v>
      </c>
      <c r="G29" s="148">
        <v>10</v>
      </c>
      <c r="H29" s="127">
        <f t="shared" si="20"/>
        <v>46</v>
      </c>
      <c r="I29" s="149">
        <f>ROUNDDOWN(SUM(VLOOKUP($A29&amp;$B29,단가!$C$3:$V$138,12,FALSE)*$T$2),4)</f>
        <v>1.8499999999999999E-2</v>
      </c>
      <c r="J29" s="139">
        <f t="shared" ref="J29:J42" si="26">ROUNDDOWN(($F29*I29),4)</f>
        <v>0.78249999999999997</v>
      </c>
      <c r="K29" s="149">
        <f>ROUNDDOWN(SUM(VLOOKUP($A29&amp;$B29,단가!$C$3:$V$138,13,FALSE)*$T$2),4)</f>
        <v>0</v>
      </c>
      <c r="L29" s="139">
        <f t="shared" ref="L29:L42" si="27">ROUNDDOWN(($F29*K29),4)</f>
        <v>0</v>
      </c>
      <c r="M29" s="149">
        <f>ROUNDDOWN(SUM(VLOOKUP($A29&amp;$B29,단가!$C$3:$V$138,14,FALSE)*$T$2),4)</f>
        <v>0</v>
      </c>
      <c r="N29" s="139">
        <f t="shared" ref="N29:N42" si="28">ROUNDDOWN(($F29*M29),4)</f>
        <v>0</v>
      </c>
      <c r="O29" s="149">
        <f>ROUNDDOWN(SUM(VLOOKUP($A29&amp;$B29,단가!$C$3:$V$138,15,FALSE)*$T$2),4)</f>
        <v>0</v>
      </c>
      <c r="P29" s="139">
        <f t="shared" ref="P29:P42" si="29">ROUNDDOWN(($F29*O29),4)</f>
        <v>0</v>
      </c>
      <c r="Q29" s="149">
        <f>ROUNDDOWN(SUM(VLOOKUP($A29&amp;$B29,단가!$C$3:$V$138,16,FALSE)*$T$2),4)</f>
        <v>0</v>
      </c>
      <c r="R29" s="139">
        <f t="shared" ref="R29:R42" si="30">ROUNDDOWN(($F29*Q29),4)</f>
        <v>0</v>
      </c>
      <c r="S29" s="146" t="str">
        <f>VLOOKUP($A29&amp;$B29,단가!$C$3:$U$138,19,FALSE)</f>
        <v>5-1. *90%</v>
      </c>
      <c r="T29" s="1" t="s">
        <v>461</v>
      </c>
      <c r="W29" s="179">
        <f t="shared" si="7"/>
        <v>1.8499999999999999E-2</v>
      </c>
    </row>
    <row r="30" spans="1:23" s="103" customFormat="1" ht="24" customHeight="1" x14ac:dyDescent="0.15">
      <c r="A30" s="140" t="s">
        <v>197</v>
      </c>
      <c r="B30" s="140" t="s">
        <v>394</v>
      </c>
      <c r="C30" s="146" t="str">
        <f>VLOOKUP($A30&amp;$B30,단가!$C$3:$U$132,2,FALSE)</f>
        <v>M</v>
      </c>
      <c r="D30" s="147">
        <f>전선관!N39</f>
        <v>46.1</v>
      </c>
      <c r="E30" s="147"/>
      <c r="F30" s="144">
        <f t="shared" si="19"/>
        <v>46.1</v>
      </c>
      <c r="G30" s="148">
        <v>10</v>
      </c>
      <c r="H30" s="127">
        <f t="shared" si="20"/>
        <v>50</v>
      </c>
      <c r="I30" s="149">
        <f>ROUNDDOWN(SUM(VLOOKUP($A30&amp;$B30,단가!$C$3:$V$138,12,FALSE)*$T$2),4)</f>
        <v>3.0999999999999999E-3</v>
      </c>
      <c r="J30" s="139">
        <f t="shared" si="26"/>
        <v>0.1429</v>
      </c>
      <c r="K30" s="149">
        <f>ROUNDDOWN(SUM(VLOOKUP($A30&amp;$B30,단가!$C$3:$V$138,13,FALSE)*$T$2),4)</f>
        <v>0</v>
      </c>
      <c r="L30" s="139">
        <f t="shared" si="27"/>
        <v>0</v>
      </c>
      <c r="M30" s="149">
        <f>ROUNDDOWN(SUM(VLOOKUP($A30&amp;$B30,단가!$C$3:$V$138,14,FALSE)*$T$2),4)</f>
        <v>0</v>
      </c>
      <c r="N30" s="139">
        <f t="shared" si="28"/>
        <v>0</v>
      </c>
      <c r="O30" s="149">
        <f>ROUNDDOWN(SUM(VLOOKUP($A30&amp;$B30,단가!$C$3:$V$138,15,FALSE)*$T$2),4)</f>
        <v>0</v>
      </c>
      <c r="P30" s="139">
        <f t="shared" si="29"/>
        <v>0</v>
      </c>
      <c r="Q30" s="149">
        <f>ROUNDDOWN(SUM(VLOOKUP($A30&amp;$B30,단가!$C$3:$V$138,16,FALSE)*$T$2),4)</f>
        <v>0</v>
      </c>
      <c r="R30" s="139">
        <f t="shared" si="30"/>
        <v>0</v>
      </c>
      <c r="S30" s="146" t="str">
        <f>VLOOKUP($A30&amp;$B30,단가!$C$3:$U$138,19,FALSE)</f>
        <v>3-38. *150%</v>
      </c>
      <c r="T30" s="1" t="s">
        <v>490</v>
      </c>
      <c r="W30" s="179">
        <f t="shared" si="7"/>
        <v>3.0999999999999999E-3</v>
      </c>
    </row>
    <row r="31" spans="1:23" s="103" customFormat="1" ht="24" customHeight="1" x14ac:dyDescent="0.15">
      <c r="A31" s="140" t="s">
        <v>182</v>
      </c>
      <c r="B31" s="140" t="s">
        <v>393</v>
      </c>
      <c r="C31" s="146" t="str">
        <f>VLOOKUP($A31&amp;$B31,단가!$C$3:$U$132,2,FALSE)</f>
        <v>M</v>
      </c>
      <c r="D31" s="147">
        <f>전선관!N40</f>
        <v>92.2</v>
      </c>
      <c r="E31" s="147"/>
      <c r="F31" s="144">
        <f t="shared" si="19"/>
        <v>92.2</v>
      </c>
      <c r="G31" s="148">
        <v>10</v>
      </c>
      <c r="H31" s="127">
        <f t="shared" si="20"/>
        <v>101</v>
      </c>
      <c r="I31" s="149">
        <f>ROUNDDOWN(SUM(VLOOKUP($A31&amp;$B31,단가!$C$3:$V$138,12,FALSE)*$T$2),4)</f>
        <v>3.5000000000000001E-3</v>
      </c>
      <c r="J31" s="139">
        <f t="shared" si="26"/>
        <v>0.32269999999999999</v>
      </c>
      <c r="K31" s="149">
        <f>ROUNDDOWN(SUM(VLOOKUP($A31&amp;$B31,단가!$C$3:$V$138,13,FALSE)*$T$2),4)</f>
        <v>0</v>
      </c>
      <c r="L31" s="139">
        <f t="shared" si="27"/>
        <v>0</v>
      </c>
      <c r="M31" s="149">
        <f>ROUNDDOWN(SUM(VLOOKUP($A31&amp;$B31,단가!$C$3:$V$138,14,FALSE)*$T$2),4)</f>
        <v>0</v>
      </c>
      <c r="N31" s="139">
        <f t="shared" si="28"/>
        <v>0</v>
      </c>
      <c r="O31" s="149">
        <f>ROUNDDOWN(SUM(VLOOKUP($A31&amp;$B31,단가!$C$3:$V$138,15,FALSE)*$T$2),4)</f>
        <v>0</v>
      </c>
      <c r="P31" s="139">
        <f t="shared" si="29"/>
        <v>0</v>
      </c>
      <c r="Q31" s="149">
        <f>ROUNDDOWN(SUM(VLOOKUP($A31&amp;$B31,단가!$C$3:$V$138,16,FALSE)*$T$2),4)</f>
        <v>0</v>
      </c>
      <c r="R31" s="139">
        <f t="shared" si="30"/>
        <v>0</v>
      </c>
      <c r="S31" s="146" t="str">
        <f>VLOOKUP($A31&amp;$B31,단가!$C$3:$U$138,19,FALSE)</f>
        <v>5-10.</v>
      </c>
      <c r="T31" s="1" t="s">
        <v>488</v>
      </c>
      <c r="W31" s="179">
        <f t="shared" si="7"/>
        <v>3.5000000000000001E-3</v>
      </c>
    </row>
    <row r="32" spans="1:23" s="103" customFormat="1" ht="24" customHeight="1" x14ac:dyDescent="0.15">
      <c r="A32" s="140" t="s">
        <v>89</v>
      </c>
      <c r="B32" s="140" t="s">
        <v>397</v>
      </c>
      <c r="C32" s="146" t="str">
        <f>VLOOKUP($A32&amp;$B32,단가!$C$3:$U$132,2,FALSE)</f>
        <v>M</v>
      </c>
      <c r="D32" s="147">
        <f>전선관!N41</f>
        <v>115</v>
      </c>
      <c r="E32" s="147"/>
      <c r="F32" s="144">
        <f t="shared" si="19"/>
        <v>115</v>
      </c>
      <c r="G32" s="148">
        <v>5</v>
      </c>
      <c r="H32" s="127">
        <f t="shared" si="20"/>
        <v>120</v>
      </c>
      <c r="I32" s="149">
        <f>ROUNDDOWN(SUM(VLOOKUP($A32&amp;$B32,단가!$C$3:$V$138,12,FALSE)*$T$2),4)</f>
        <v>0</v>
      </c>
      <c r="J32" s="139">
        <f t="shared" si="26"/>
        <v>0</v>
      </c>
      <c r="K32" s="149">
        <f>ROUNDDOWN(SUM(VLOOKUP($A32&amp;$B32,단가!$C$3:$V$138,13,FALSE)*$T$2),4)</f>
        <v>7.7000000000000002E-3</v>
      </c>
      <c r="L32" s="139">
        <f t="shared" si="27"/>
        <v>0.88549999999999995</v>
      </c>
      <c r="M32" s="149">
        <f>ROUNDDOWN(SUM(VLOOKUP($A32&amp;$B32,단가!$C$3:$V$138,14,FALSE)*$T$2),4)</f>
        <v>0</v>
      </c>
      <c r="N32" s="139">
        <f t="shared" si="28"/>
        <v>0</v>
      </c>
      <c r="O32" s="149">
        <f>ROUNDDOWN(SUM(VLOOKUP($A32&amp;$B32,단가!$C$3:$V$138,15,FALSE)*$T$2),4)</f>
        <v>0</v>
      </c>
      <c r="P32" s="139">
        <f t="shared" si="29"/>
        <v>0</v>
      </c>
      <c r="Q32" s="149">
        <f>ROUNDDOWN(SUM(VLOOKUP($A32&amp;$B32,단가!$C$3:$V$138,16,FALSE)*$T$2),4)</f>
        <v>0</v>
      </c>
      <c r="R32" s="139">
        <f t="shared" si="30"/>
        <v>0</v>
      </c>
      <c r="S32" s="146" t="str">
        <f>VLOOKUP($A32&amp;$B32,단가!$C$3:$U$138,19,FALSE)</f>
        <v>5-13.</v>
      </c>
      <c r="T32" s="1" t="s">
        <v>486</v>
      </c>
      <c r="W32" s="179">
        <f t="shared" si="7"/>
        <v>7.7000000000000002E-3</v>
      </c>
    </row>
    <row r="33" spans="1:23" s="103" customFormat="1" ht="24" customHeight="1" x14ac:dyDescent="0.15">
      <c r="A33" s="140" t="s">
        <v>204</v>
      </c>
      <c r="B33" s="140" t="s">
        <v>417</v>
      </c>
      <c r="C33" s="146" t="str">
        <f>VLOOKUP($A33&amp;$B33,단가!$C$3:$U$132,2,FALSE)</f>
        <v>EA</v>
      </c>
      <c r="D33" s="147">
        <v>5</v>
      </c>
      <c r="E33" s="147"/>
      <c r="F33" s="144">
        <f t="shared" si="19"/>
        <v>5</v>
      </c>
      <c r="G33" s="148"/>
      <c r="H33" s="127">
        <f t="shared" si="20"/>
        <v>5</v>
      </c>
      <c r="I33" s="149">
        <f>ROUNDDOWN(SUM(VLOOKUP($A33&amp;$B33,단가!$C$3:$V$138,12,FALSE)*$T$2),4)</f>
        <v>4.53E-2</v>
      </c>
      <c r="J33" s="139">
        <f t="shared" si="26"/>
        <v>0.22650000000000001</v>
      </c>
      <c r="K33" s="149">
        <f>ROUNDDOWN(SUM(VLOOKUP($A33&amp;$B33,단가!$C$3:$V$138,13,FALSE)*$T$2),4)</f>
        <v>0</v>
      </c>
      <c r="L33" s="139">
        <f t="shared" si="27"/>
        <v>0</v>
      </c>
      <c r="M33" s="149">
        <f>ROUNDDOWN(SUM(VLOOKUP($A33&amp;$B33,단가!$C$3:$V$138,14,FALSE)*$T$2),4)</f>
        <v>0</v>
      </c>
      <c r="N33" s="139">
        <f t="shared" si="28"/>
        <v>0</v>
      </c>
      <c r="O33" s="149">
        <f>ROUNDDOWN(SUM(VLOOKUP($A33&amp;$B33,단가!$C$3:$V$138,15,FALSE)*$T$2),4)</f>
        <v>0</v>
      </c>
      <c r="P33" s="139">
        <f t="shared" si="29"/>
        <v>0</v>
      </c>
      <c r="Q33" s="149">
        <f>ROUNDDOWN(SUM(VLOOKUP($A33&amp;$B33,단가!$C$3:$V$138,16,FALSE)*$T$2),4)</f>
        <v>0</v>
      </c>
      <c r="R33" s="139">
        <f t="shared" si="30"/>
        <v>0</v>
      </c>
      <c r="S33" s="146" t="str">
        <f>VLOOKUP($A33&amp;$B33,단가!$C$3:$U$138,19,FALSE)</f>
        <v>5-3. *90%*120%</v>
      </c>
      <c r="T33" s="1"/>
      <c r="W33" s="179">
        <f t="shared" si="7"/>
        <v>4.53E-2</v>
      </c>
    </row>
    <row r="34" spans="1:23" s="103" customFormat="1" ht="24" customHeight="1" x14ac:dyDescent="0.15">
      <c r="A34" s="140" t="s">
        <v>399</v>
      </c>
      <c r="B34" s="140" t="s">
        <v>416</v>
      </c>
      <c r="C34" s="146" t="str">
        <f>VLOOKUP($A34&amp;$B34,단가!$C$3:$U$132,2,FALSE)</f>
        <v>EA</v>
      </c>
      <c r="D34" s="147">
        <v>9</v>
      </c>
      <c r="E34" s="147"/>
      <c r="F34" s="144">
        <f t="shared" ref="F34:F36" si="31">SUM(D34:E34)</f>
        <v>9</v>
      </c>
      <c r="G34" s="148"/>
      <c r="H34" s="127">
        <f t="shared" ref="H34:H36" si="32">INT(F34*(1+G34/100))</f>
        <v>9</v>
      </c>
      <c r="I34" s="149">
        <f>ROUNDDOWN(SUM(VLOOKUP($A34&amp;$B34,단가!$C$3:$V$138,12,FALSE)*$T$2),4)</f>
        <v>4.53E-2</v>
      </c>
      <c r="J34" s="139">
        <f t="shared" si="26"/>
        <v>0.40770000000000001</v>
      </c>
      <c r="K34" s="149">
        <f>ROUNDDOWN(SUM(VLOOKUP($A34&amp;$B34,단가!$C$3:$V$138,13,FALSE)*$T$2),4)</f>
        <v>0</v>
      </c>
      <c r="L34" s="139">
        <f t="shared" si="27"/>
        <v>0</v>
      </c>
      <c r="M34" s="149">
        <f>ROUNDDOWN(SUM(VLOOKUP($A34&amp;$B34,단가!$C$3:$V$138,14,FALSE)*$T$2),4)</f>
        <v>0</v>
      </c>
      <c r="N34" s="139">
        <f t="shared" si="28"/>
        <v>0</v>
      </c>
      <c r="O34" s="149">
        <f>ROUNDDOWN(SUM(VLOOKUP($A34&amp;$B34,단가!$C$3:$V$138,15,FALSE)*$T$2),4)</f>
        <v>0</v>
      </c>
      <c r="P34" s="139">
        <f t="shared" si="29"/>
        <v>0</v>
      </c>
      <c r="Q34" s="149">
        <f>ROUNDDOWN(SUM(VLOOKUP($A34&amp;$B34,단가!$C$3:$V$138,16,FALSE)*$T$2),4)</f>
        <v>0</v>
      </c>
      <c r="R34" s="139">
        <f t="shared" si="30"/>
        <v>0</v>
      </c>
      <c r="S34" s="146" t="str">
        <f>VLOOKUP($A34&amp;$B34,단가!$C$3:$U$138,19,FALSE)</f>
        <v>5-3. *90%*120%</v>
      </c>
      <c r="T34" s="1"/>
      <c r="W34" s="179">
        <f t="shared" si="7"/>
        <v>4.53E-2</v>
      </c>
    </row>
    <row r="35" spans="1:23" s="103" customFormat="1" ht="24" customHeight="1" x14ac:dyDescent="0.15">
      <c r="A35" s="140" t="s">
        <v>400</v>
      </c>
      <c r="B35" s="140" t="s">
        <v>401</v>
      </c>
      <c r="C35" s="146" t="str">
        <f>VLOOKUP($A35&amp;$B35,단가!$C$3:$U$132,2,FALSE)</f>
        <v>EA</v>
      </c>
      <c r="D35" s="147">
        <v>5</v>
      </c>
      <c r="E35" s="147"/>
      <c r="F35" s="144">
        <f t="shared" si="31"/>
        <v>5</v>
      </c>
      <c r="G35" s="148"/>
      <c r="H35" s="127">
        <f t="shared" si="32"/>
        <v>5</v>
      </c>
      <c r="I35" s="149">
        <f>ROUNDDOWN(SUM(VLOOKUP($A35&amp;$B35,단가!$C$3:$V$138,12,FALSE)*$T$2),4)</f>
        <v>0</v>
      </c>
      <c r="J35" s="139">
        <f t="shared" si="26"/>
        <v>0</v>
      </c>
      <c r="K35" s="149">
        <f>ROUNDDOWN(SUM(VLOOKUP($A35&amp;$B35,단가!$C$3:$V$138,13,FALSE)*$T$2),4)</f>
        <v>0</v>
      </c>
      <c r="L35" s="139">
        <f t="shared" si="27"/>
        <v>0</v>
      </c>
      <c r="M35" s="149">
        <f>ROUNDDOWN(SUM(VLOOKUP($A35&amp;$B35,단가!$C$3:$V$138,14,FALSE)*$T$2),4)</f>
        <v>0</v>
      </c>
      <c r="N35" s="139">
        <f t="shared" si="28"/>
        <v>0</v>
      </c>
      <c r="O35" s="149">
        <f>ROUNDDOWN(SUM(VLOOKUP($A35&amp;$B35,단가!$C$3:$V$138,15,FALSE)*$T$2),4)</f>
        <v>0</v>
      </c>
      <c r="P35" s="139">
        <f t="shared" si="29"/>
        <v>0</v>
      </c>
      <c r="Q35" s="149">
        <f>ROUNDDOWN(SUM(VLOOKUP($A35&amp;$B35,단가!$C$3:$V$138,16,FALSE)*$T$2),4)</f>
        <v>0</v>
      </c>
      <c r="R35" s="139">
        <f t="shared" si="30"/>
        <v>0</v>
      </c>
      <c r="S35" s="146">
        <f>VLOOKUP($A35&amp;$B35,단가!$C$3:$U$138,19,FALSE)</f>
        <v>0</v>
      </c>
      <c r="T35" s="1" t="s">
        <v>501</v>
      </c>
      <c r="W35" s="179">
        <f t="shared" si="7"/>
        <v>0</v>
      </c>
    </row>
    <row r="36" spans="1:23" s="103" customFormat="1" ht="24" customHeight="1" x14ac:dyDescent="0.15">
      <c r="A36" s="140" t="s">
        <v>405</v>
      </c>
      <c r="B36" s="140" t="s">
        <v>13</v>
      </c>
      <c r="C36" s="146" t="str">
        <f>VLOOKUP($A36&amp;$B36,단가!$C$3:$U$132,2,FALSE)</f>
        <v>EA</v>
      </c>
      <c r="D36" s="147">
        <v>15</v>
      </c>
      <c r="E36" s="147"/>
      <c r="F36" s="144">
        <f t="shared" si="31"/>
        <v>15</v>
      </c>
      <c r="G36" s="148"/>
      <c r="H36" s="127">
        <f t="shared" si="32"/>
        <v>15</v>
      </c>
      <c r="I36" s="149">
        <f>ROUNDDOWN(SUM(VLOOKUP($A36&amp;$B36,단가!$C$3:$V$138,12,FALSE)*$T$2),4)</f>
        <v>2.8000000000000001E-2</v>
      </c>
      <c r="J36" s="139">
        <f t="shared" si="26"/>
        <v>0.42</v>
      </c>
      <c r="K36" s="149">
        <f>ROUNDDOWN(SUM(VLOOKUP($A36&amp;$B36,단가!$C$3:$V$138,13,FALSE)*$T$2),4)</f>
        <v>0</v>
      </c>
      <c r="L36" s="139">
        <f t="shared" si="27"/>
        <v>0</v>
      </c>
      <c r="M36" s="149">
        <f>ROUNDDOWN(SUM(VLOOKUP($A36&amp;$B36,단가!$C$3:$V$138,14,FALSE)*$T$2),4)</f>
        <v>0</v>
      </c>
      <c r="N36" s="139">
        <f t="shared" si="28"/>
        <v>0</v>
      </c>
      <c r="O36" s="149">
        <f>ROUNDDOWN(SUM(VLOOKUP($A36&amp;$B36,단가!$C$3:$V$138,15,FALSE)*$T$2),4)</f>
        <v>0</v>
      </c>
      <c r="P36" s="139">
        <f t="shared" si="29"/>
        <v>0</v>
      </c>
      <c r="Q36" s="149">
        <f>ROUNDDOWN(SUM(VLOOKUP($A36&amp;$B36,단가!$C$3:$V$138,16,FALSE)*$T$2),4)</f>
        <v>0</v>
      </c>
      <c r="R36" s="139">
        <f t="shared" si="30"/>
        <v>0</v>
      </c>
      <c r="S36" s="146" t="str">
        <f>VLOOKUP($A36&amp;$B36,단가!$C$3:$U$138,19,FALSE)</f>
        <v>5-23-1.</v>
      </c>
      <c r="W36" s="179">
        <f t="shared" si="7"/>
        <v>2.8000000000000001E-2</v>
      </c>
    </row>
    <row r="37" spans="1:23" s="103" customFormat="1" ht="24" customHeight="1" x14ac:dyDescent="0.15">
      <c r="A37" s="127" t="s">
        <v>513</v>
      </c>
      <c r="B37" s="127" t="s">
        <v>515</v>
      </c>
      <c r="C37" s="146" t="str">
        <f>VLOOKUP($A37&amp;$B37,단가!$C$3:$U$132,2,FALSE)</f>
        <v>M</v>
      </c>
      <c r="D37" s="147">
        <f>전선관!N45</f>
        <v>57.4</v>
      </c>
      <c r="E37" s="147"/>
      <c r="F37" s="144">
        <f t="shared" ref="F37:F41" si="33">SUM(D37:E37)</f>
        <v>57.4</v>
      </c>
      <c r="G37" s="148"/>
      <c r="H37" s="127">
        <f t="shared" ref="H37:H41" si="34">INT(F37*(1+G37/100))</f>
        <v>57</v>
      </c>
      <c r="I37" s="149">
        <f>ROUNDDOWN(SUM(VLOOKUP($A37&amp;$B37,단가!$C$3:$V$138,12,FALSE)*$T$2),4)</f>
        <v>4.9000000000000002E-2</v>
      </c>
      <c r="J37" s="139">
        <f t="shared" si="26"/>
        <v>2.8126000000000002</v>
      </c>
      <c r="K37" s="149">
        <f>ROUNDDOWN(SUM(VLOOKUP($A37&amp;$B37,단가!$C$3:$V$138,13,FALSE)*$T$2),4)</f>
        <v>0</v>
      </c>
      <c r="L37" s="139">
        <f t="shared" si="27"/>
        <v>0</v>
      </c>
      <c r="M37" s="149">
        <f>ROUNDDOWN(SUM(VLOOKUP($A37&amp;$B37,단가!$C$3:$V$138,14,FALSE)*$T$2),4)</f>
        <v>0</v>
      </c>
      <c r="N37" s="139">
        <f t="shared" si="28"/>
        <v>0</v>
      </c>
      <c r="O37" s="149">
        <f>ROUNDDOWN(SUM(VLOOKUP($A37&amp;$B37,단가!$C$3:$V$138,15,FALSE)*$T$2),4)</f>
        <v>0</v>
      </c>
      <c r="P37" s="139">
        <f t="shared" si="29"/>
        <v>0</v>
      </c>
      <c r="Q37" s="149">
        <f>ROUNDDOWN(SUM(VLOOKUP($A37&amp;$B37,단가!$C$3:$V$138,16,FALSE)*$T$2),4)</f>
        <v>0</v>
      </c>
      <c r="R37" s="139">
        <f t="shared" si="30"/>
        <v>0</v>
      </c>
      <c r="S37" s="146" t="str">
        <f>VLOOKUP($A37&amp;$B37,단가!$C$3:$U$138,19,FALSE)</f>
        <v>5-7. *70%</v>
      </c>
      <c r="W37" s="179">
        <f t="shared" si="7"/>
        <v>4.9000000000000002E-2</v>
      </c>
    </row>
    <row r="38" spans="1:23" s="103" customFormat="1" ht="24" customHeight="1" x14ac:dyDescent="0.15">
      <c r="A38" s="127" t="s">
        <v>514</v>
      </c>
      <c r="B38" s="127" t="s">
        <v>518</v>
      </c>
      <c r="C38" s="146" t="str">
        <f>VLOOKUP($A38&amp;$B38,단가!$C$3:$U$132,2,FALSE)</f>
        <v>M</v>
      </c>
      <c r="D38" s="147">
        <f>D37</f>
        <v>57.4</v>
      </c>
      <c r="E38" s="147"/>
      <c r="F38" s="144">
        <f t="shared" si="33"/>
        <v>57.4</v>
      </c>
      <c r="G38" s="148"/>
      <c r="H38" s="127">
        <f t="shared" si="34"/>
        <v>57</v>
      </c>
      <c r="I38" s="149">
        <f>ROUNDDOWN(SUM(VLOOKUP($A38&amp;$B38,단가!$C$3:$V$138,12,FALSE)*$T$2),4)</f>
        <v>0</v>
      </c>
      <c r="J38" s="139">
        <f t="shared" si="26"/>
        <v>0</v>
      </c>
      <c r="K38" s="149">
        <f>ROUNDDOWN(SUM(VLOOKUP($A38&amp;$B38,단가!$C$3:$V$138,13,FALSE)*$T$2),4)</f>
        <v>0</v>
      </c>
      <c r="L38" s="139">
        <f t="shared" si="27"/>
        <v>0</v>
      </c>
      <c r="M38" s="149">
        <f>ROUNDDOWN(SUM(VLOOKUP($A38&amp;$B38,단가!$C$3:$V$138,14,FALSE)*$T$2),4)</f>
        <v>0</v>
      </c>
      <c r="N38" s="139">
        <f t="shared" si="28"/>
        <v>0</v>
      </c>
      <c r="O38" s="149">
        <f>ROUNDDOWN(SUM(VLOOKUP($A38&amp;$B38,단가!$C$3:$V$138,15,FALSE)*$T$2),4)</f>
        <v>0</v>
      </c>
      <c r="P38" s="139">
        <f t="shared" si="29"/>
        <v>0</v>
      </c>
      <c r="Q38" s="149">
        <f>ROUNDDOWN(SUM(VLOOKUP($A38&amp;$B38,단가!$C$3:$V$138,16,FALSE)*$T$2),4)</f>
        <v>0</v>
      </c>
      <c r="R38" s="139">
        <f t="shared" si="30"/>
        <v>0</v>
      </c>
      <c r="S38" s="146">
        <f>VLOOKUP($A38&amp;$B38,단가!$C$3:$U$138,19,FALSE)</f>
        <v>0</v>
      </c>
      <c r="W38" s="179">
        <f t="shared" si="7"/>
        <v>0</v>
      </c>
    </row>
    <row r="39" spans="1:23" s="103" customFormat="1" ht="24" customHeight="1" x14ac:dyDescent="0.15">
      <c r="A39" s="127" t="s">
        <v>520</v>
      </c>
      <c r="B39" s="127" t="s">
        <v>521</v>
      </c>
      <c r="C39" s="146" t="str">
        <f>VLOOKUP($A39&amp;$B39,단가!$C$3:$U$132,2,FALSE)</f>
        <v>EA</v>
      </c>
      <c r="D39" s="147">
        <v>3</v>
      </c>
      <c r="E39" s="147"/>
      <c r="F39" s="144">
        <f t="shared" si="33"/>
        <v>3</v>
      </c>
      <c r="G39" s="148"/>
      <c r="H39" s="127">
        <f t="shared" si="34"/>
        <v>3</v>
      </c>
      <c r="I39" s="149">
        <f>ROUNDDOWN(SUM(VLOOKUP($A39&amp;$B39,단가!$C$3:$V$138,12,FALSE)*$T$2),4)</f>
        <v>0</v>
      </c>
      <c r="J39" s="139">
        <f t="shared" si="26"/>
        <v>0</v>
      </c>
      <c r="K39" s="149">
        <f>ROUNDDOWN(SUM(VLOOKUP($A39&amp;$B39,단가!$C$3:$V$138,13,FALSE)*$T$2),4)</f>
        <v>0</v>
      </c>
      <c r="L39" s="139">
        <f t="shared" si="27"/>
        <v>0</v>
      </c>
      <c r="M39" s="149">
        <f>ROUNDDOWN(SUM(VLOOKUP($A39&amp;$B39,단가!$C$3:$V$138,14,FALSE)*$T$2),4)</f>
        <v>0</v>
      </c>
      <c r="N39" s="139">
        <f t="shared" si="28"/>
        <v>0</v>
      </c>
      <c r="O39" s="149">
        <f>ROUNDDOWN(SUM(VLOOKUP($A39&amp;$B39,단가!$C$3:$V$138,15,FALSE)*$T$2),4)</f>
        <v>0</v>
      </c>
      <c r="P39" s="139">
        <f t="shared" si="29"/>
        <v>0</v>
      </c>
      <c r="Q39" s="149">
        <f>ROUNDDOWN(SUM(VLOOKUP($A39&amp;$B39,단가!$C$3:$V$138,16,FALSE)*$T$2),4)</f>
        <v>0</v>
      </c>
      <c r="R39" s="139">
        <f t="shared" si="30"/>
        <v>0</v>
      </c>
      <c r="S39" s="146">
        <f>VLOOKUP($A39&amp;$B39,단가!$C$3:$U$138,19,FALSE)</f>
        <v>0</v>
      </c>
      <c r="W39" s="179">
        <f t="shared" si="7"/>
        <v>0</v>
      </c>
    </row>
    <row r="40" spans="1:23" s="103" customFormat="1" ht="24" customHeight="1" x14ac:dyDescent="0.15">
      <c r="A40" s="127" t="s">
        <v>516</v>
      </c>
      <c r="B40" s="127" t="s">
        <v>517</v>
      </c>
      <c r="C40" s="146" t="str">
        <f>VLOOKUP($A40&amp;$B40,단가!$C$3:$U$132,2,FALSE)</f>
        <v>EA</v>
      </c>
      <c r="D40" s="147">
        <v>6</v>
      </c>
      <c r="E40" s="147"/>
      <c r="F40" s="144">
        <f t="shared" si="33"/>
        <v>6</v>
      </c>
      <c r="G40" s="148"/>
      <c r="H40" s="127">
        <f t="shared" si="34"/>
        <v>6</v>
      </c>
      <c r="I40" s="149">
        <f>ROUNDDOWN(SUM(VLOOKUP($A40&amp;$B40,단가!$C$3:$V$138,12,FALSE)*$T$2),4)</f>
        <v>0</v>
      </c>
      <c r="J40" s="139">
        <f t="shared" si="26"/>
        <v>0</v>
      </c>
      <c r="K40" s="149">
        <f>ROUNDDOWN(SUM(VLOOKUP($A40&amp;$B40,단가!$C$3:$V$138,13,FALSE)*$T$2),4)</f>
        <v>0</v>
      </c>
      <c r="L40" s="139">
        <f t="shared" si="27"/>
        <v>0</v>
      </c>
      <c r="M40" s="149">
        <f>ROUNDDOWN(SUM(VLOOKUP($A40&amp;$B40,단가!$C$3:$V$138,14,FALSE)*$T$2),4)</f>
        <v>0</v>
      </c>
      <c r="N40" s="139">
        <f t="shared" si="28"/>
        <v>0</v>
      </c>
      <c r="O40" s="149">
        <f>ROUNDDOWN(SUM(VLOOKUP($A40&amp;$B40,단가!$C$3:$V$138,15,FALSE)*$T$2),4)</f>
        <v>0</v>
      </c>
      <c r="P40" s="139">
        <f t="shared" si="29"/>
        <v>0</v>
      </c>
      <c r="Q40" s="149">
        <f>ROUNDDOWN(SUM(VLOOKUP($A40&amp;$B40,단가!$C$3:$V$138,16,FALSE)*$T$2),4)</f>
        <v>0</v>
      </c>
      <c r="R40" s="139">
        <f t="shared" si="30"/>
        <v>0</v>
      </c>
      <c r="S40" s="146">
        <f>VLOOKUP($A40&amp;$B40,단가!$C$3:$U$138,19,FALSE)</f>
        <v>0</v>
      </c>
      <c r="W40" s="179">
        <f t="shared" si="7"/>
        <v>0</v>
      </c>
    </row>
    <row r="41" spans="1:23" s="103" customFormat="1" ht="24" customHeight="1" x14ac:dyDescent="0.15">
      <c r="A41" s="127" t="s">
        <v>519</v>
      </c>
      <c r="B41" s="127" t="s">
        <v>515</v>
      </c>
      <c r="C41" s="146" t="str">
        <f>VLOOKUP($A41&amp;$B41,단가!$C$3:$U$132,2,FALSE)</f>
        <v>EA</v>
      </c>
      <c r="D41" s="147">
        <v>3</v>
      </c>
      <c r="E41" s="147"/>
      <c r="F41" s="144">
        <f t="shared" si="33"/>
        <v>3</v>
      </c>
      <c r="G41" s="148"/>
      <c r="H41" s="127">
        <f t="shared" si="34"/>
        <v>3</v>
      </c>
      <c r="I41" s="149">
        <f>ROUNDDOWN(SUM(VLOOKUP($A41&amp;$B41,단가!$C$3:$V$138,12,FALSE)*$T$2),4)</f>
        <v>0</v>
      </c>
      <c r="J41" s="139">
        <f t="shared" si="26"/>
        <v>0</v>
      </c>
      <c r="K41" s="149">
        <f>ROUNDDOWN(SUM(VLOOKUP($A41&amp;$B41,단가!$C$3:$V$138,13,FALSE)*$T$2),4)</f>
        <v>0</v>
      </c>
      <c r="L41" s="139">
        <f t="shared" si="27"/>
        <v>0</v>
      </c>
      <c r="M41" s="149">
        <f>ROUNDDOWN(SUM(VLOOKUP($A41&amp;$B41,단가!$C$3:$V$138,14,FALSE)*$T$2),4)</f>
        <v>0</v>
      </c>
      <c r="N41" s="139">
        <f t="shared" si="28"/>
        <v>0</v>
      </c>
      <c r="O41" s="149">
        <f>ROUNDDOWN(SUM(VLOOKUP($A41&amp;$B41,단가!$C$3:$V$138,15,FALSE)*$T$2),4)</f>
        <v>0</v>
      </c>
      <c r="P41" s="139">
        <f t="shared" si="29"/>
        <v>0</v>
      </c>
      <c r="Q41" s="149">
        <f>ROUNDDOWN(SUM(VLOOKUP($A41&amp;$B41,단가!$C$3:$V$138,16,FALSE)*$T$2),4)</f>
        <v>0</v>
      </c>
      <c r="R41" s="139">
        <f t="shared" si="30"/>
        <v>0</v>
      </c>
      <c r="S41" s="146">
        <f>VLOOKUP($A41&amp;$B41,단가!$C$3:$U$138,19,FALSE)</f>
        <v>0</v>
      </c>
      <c r="W41" s="179">
        <f t="shared" si="7"/>
        <v>0</v>
      </c>
    </row>
    <row r="42" spans="1:23" s="103" customFormat="1" ht="24" customHeight="1" x14ac:dyDescent="0.15">
      <c r="A42" s="133"/>
      <c r="B42" s="133"/>
      <c r="C42" s="148"/>
      <c r="D42" s="147"/>
      <c r="E42" s="147"/>
      <c r="F42" s="135"/>
      <c r="G42" s="150"/>
      <c r="H42" s="133"/>
      <c r="I42" s="149">
        <f>ROUNDDOWN(SUM(VLOOKUP($A42&amp;$B42,단가!$C$3:$V$138,12,FALSE)*$T$2),4)</f>
        <v>0</v>
      </c>
      <c r="J42" s="139">
        <f t="shared" si="26"/>
        <v>0</v>
      </c>
      <c r="K42" s="149">
        <f>ROUNDDOWN(SUM(VLOOKUP($A42&amp;$B42,단가!$C$3:$V$138,13,FALSE)*$T$2),4)</f>
        <v>0</v>
      </c>
      <c r="L42" s="139">
        <f t="shared" si="27"/>
        <v>0</v>
      </c>
      <c r="M42" s="149">
        <f>ROUNDDOWN(SUM(VLOOKUP($A42&amp;$B42,단가!$C$3:$V$138,14,FALSE)*$T$2),4)</f>
        <v>0</v>
      </c>
      <c r="N42" s="139">
        <f t="shared" si="28"/>
        <v>0</v>
      </c>
      <c r="O42" s="149">
        <f>ROUNDDOWN(SUM(VLOOKUP($A42&amp;$B42,단가!$C$3:$V$138,15,FALSE)*$T$2),4)</f>
        <v>0</v>
      </c>
      <c r="P42" s="139">
        <f t="shared" si="29"/>
        <v>0</v>
      </c>
      <c r="Q42" s="149">
        <f>ROUNDDOWN(SUM(VLOOKUP($A42&amp;$B42,단가!$C$3:$V$138,16,FALSE)*$T$2),4)</f>
        <v>0</v>
      </c>
      <c r="R42" s="139">
        <f t="shared" si="30"/>
        <v>0</v>
      </c>
      <c r="S42" s="146">
        <f>VLOOKUP($A42&amp;$B42,단가!$C$3:$U$138,19,FALSE)</f>
        <v>0</v>
      </c>
      <c r="W42" s="179">
        <f t="shared" si="7"/>
        <v>0</v>
      </c>
    </row>
    <row r="43" spans="1:23" s="103" customFormat="1" ht="24" customHeight="1" x14ac:dyDescent="0.15">
      <c r="A43" s="127" t="s">
        <v>139</v>
      </c>
      <c r="B43" s="127"/>
      <c r="C43" s="129"/>
      <c r="D43" s="147"/>
      <c r="E43" s="147"/>
      <c r="F43" s="144"/>
      <c r="G43" s="145"/>
      <c r="H43" s="144"/>
      <c r="I43" s="151"/>
      <c r="J43" s="152">
        <f>SUM(J28:J42)</f>
        <v>5.7510000000000003</v>
      </c>
      <c r="K43" s="151"/>
      <c r="L43" s="152">
        <f>SUM(L28:L42)</f>
        <v>0.88549999999999995</v>
      </c>
      <c r="M43" s="151"/>
      <c r="N43" s="152">
        <f>SUM(N28:N42)</f>
        <v>0</v>
      </c>
      <c r="O43" s="151"/>
      <c r="P43" s="152">
        <f>SUM(P28:P42)</f>
        <v>0</v>
      </c>
      <c r="Q43" s="151"/>
      <c r="R43" s="152">
        <f>SUM(R28:R42)</f>
        <v>0</v>
      </c>
      <c r="S43" s="152"/>
      <c r="W43" s="179">
        <f t="shared" si="7"/>
        <v>0</v>
      </c>
    </row>
    <row r="44" spans="1:23" s="103" customFormat="1" ht="24" customHeight="1" x14ac:dyDescent="0.15">
      <c r="A44" s="132"/>
      <c r="B44" s="132"/>
      <c r="C44" s="132"/>
      <c r="D44" s="153"/>
      <c r="E44" s="153"/>
      <c r="F44" s="132"/>
      <c r="G44" s="132"/>
      <c r="H44" s="132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W44" s="179">
        <f t="shared" si="7"/>
        <v>0</v>
      </c>
    </row>
    <row r="45" spans="1:23" s="103" customFormat="1" ht="24" customHeight="1" x14ac:dyDescent="0.15">
      <c r="A45" s="132"/>
      <c r="B45" s="132"/>
      <c r="C45" s="132"/>
      <c r="D45" s="153"/>
      <c r="E45" s="153"/>
      <c r="F45" s="132"/>
      <c r="G45" s="132"/>
      <c r="H45" s="132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W45" s="179">
        <f t="shared" si="7"/>
        <v>0</v>
      </c>
    </row>
    <row r="46" spans="1:23" s="103" customFormat="1" ht="24" customHeight="1" x14ac:dyDescent="0.15">
      <c r="A46" s="132"/>
      <c r="B46" s="132"/>
      <c r="C46" s="132"/>
      <c r="D46" s="153"/>
      <c r="E46" s="153"/>
      <c r="F46" s="132"/>
      <c r="G46" s="132"/>
      <c r="H46" s="132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W46" s="179">
        <f t="shared" si="7"/>
        <v>0</v>
      </c>
    </row>
    <row r="47" spans="1:23" s="103" customFormat="1" ht="24" customHeight="1" x14ac:dyDescent="0.15">
      <c r="A47" s="132"/>
      <c r="B47" s="132"/>
      <c r="C47" s="132"/>
      <c r="D47" s="153"/>
      <c r="E47" s="153"/>
      <c r="F47" s="132"/>
      <c r="G47" s="132"/>
      <c r="H47" s="132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W47" s="179">
        <f t="shared" si="7"/>
        <v>0</v>
      </c>
    </row>
    <row r="48" spans="1:23" s="103" customFormat="1" ht="24" customHeight="1" x14ac:dyDescent="0.15">
      <c r="A48" s="132"/>
      <c r="B48" s="132"/>
      <c r="C48" s="132"/>
      <c r="D48" s="153"/>
      <c r="E48" s="153"/>
      <c r="F48" s="132"/>
      <c r="G48" s="132"/>
      <c r="H48" s="132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W48" s="179">
        <f t="shared" si="7"/>
        <v>0</v>
      </c>
    </row>
    <row r="49" spans="1:23" s="103" customFormat="1" ht="24" customHeight="1" x14ac:dyDescent="0.15">
      <c r="A49" s="132"/>
      <c r="B49" s="132"/>
      <c r="C49" s="132"/>
      <c r="D49" s="153"/>
      <c r="E49" s="153"/>
      <c r="F49" s="132"/>
      <c r="G49" s="132"/>
      <c r="H49" s="132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W49" s="179">
        <f t="shared" si="7"/>
        <v>0</v>
      </c>
    </row>
    <row r="50" spans="1:23" s="103" customFormat="1" ht="24" customHeight="1" x14ac:dyDescent="0.15">
      <c r="A50" s="132"/>
      <c r="B50" s="132"/>
      <c r="C50" s="132"/>
      <c r="D50" s="153"/>
      <c r="E50" s="153"/>
      <c r="F50" s="132"/>
      <c r="G50" s="132"/>
      <c r="H50" s="132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W50" s="179">
        <f t="shared" si="7"/>
        <v>0</v>
      </c>
    </row>
    <row r="51" spans="1:23" s="103" customFormat="1" ht="24" customHeight="1" x14ac:dyDescent="0.15">
      <c r="A51" s="307" t="str">
        <f>RIGHT(전선관!A69,LEN(전선관!A69)-7)</f>
        <v>3. 기타 공사</v>
      </c>
      <c r="B51" s="307"/>
      <c r="C51" s="129"/>
      <c r="D51" s="143"/>
      <c r="E51" s="143"/>
      <c r="F51" s="144"/>
      <c r="G51" s="145"/>
      <c r="H51" s="144"/>
      <c r="I51" s="141"/>
      <c r="J51" s="139"/>
      <c r="K51" s="141"/>
      <c r="L51" s="139"/>
      <c r="M51" s="141"/>
      <c r="N51" s="139"/>
      <c r="O51" s="141"/>
      <c r="P51" s="139"/>
      <c r="Q51" s="141"/>
      <c r="R51" s="139"/>
      <c r="S51" s="139"/>
      <c r="W51" s="179">
        <f t="shared" si="7"/>
        <v>0</v>
      </c>
    </row>
    <row r="52" spans="1:23" s="103" customFormat="1" ht="24" customHeight="1" x14ac:dyDescent="0.15">
      <c r="A52" s="140" t="s">
        <v>429</v>
      </c>
      <c r="B52" s="140" t="s">
        <v>390</v>
      </c>
      <c r="C52" s="146" t="str">
        <f>VLOOKUP($A52&amp;$B52,단가!$C$3:$U$132,2,FALSE)</f>
        <v>M</v>
      </c>
      <c r="D52" s="147">
        <f>전선관!N71</f>
        <v>28</v>
      </c>
      <c r="E52" s="147"/>
      <c r="F52" s="144">
        <f t="shared" ref="F52:F61" si="35">SUM(D52:E52)</f>
        <v>28</v>
      </c>
      <c r="G52" s="148">
        <v>10</v>
      </c>
      <c r="H52" s="127">
        <f t="shared" ref="H52:H61" si="36">INT(F52*(1+G52/100))</f>
        <v>30</v>
      </c>
      <c r="I52" s="149">
        <f>ROUNDDOWN(SUM(VLOOKUP($A52&amp;$B52,단가!$C$3:$V$138,12,FALSE)*$T$2),4)</f>
        <v>1.38E-2</v>
      </c>
      <c r="J52" s="139">
        <f t="shared" ref="J52" si="37">ROUNDDOWN(($F52*I52),4)</f>
        <v>0.38640000000000002</v>
      </c>
      <c r="K52" s="149">
        <f>ROUNDDOWN(SUM(VLOOKUP($A52&amp;$B52,단가!$C$3:$V$138,13,FALSE)*$T$2),4)</f>
        <v>0</v>
      </c>
      <c r="L52" s="139">
        <f t="shared" ref="L52" si="38">ROUNDDOWN(($F52*K52),4)</f>
        <v>0</v>
      </c>
      <c r="M52" s="149">
        <f>ROUNDDOWN(SUM(VLOOKUP($A52&amp;$B52,단가!$C$3:$V$138,14,FALSE)*$T$2),4)</f>
        <v>0</v>
      </c>
      <c r="N52" s="139">
        <f t="shared" ref="N52" si="39">ROUNDDOWN(($F52*M52),4)</f>
        <v>0</v>
      </c>
      <c r="O52" s="149">
        <f>ROUNDDOWN(SUM(VLOOKUP($A52&amp;$B52,단가!$C$3:$V$138,15,FALSE)*$T$2),4)</f>
        <v>0</v>
      </c>
      <c r="P52" s="139">
        <f t="shared" ref="P52" si="40">ROUNDDOWN(($F52*O52),4)</f>
        <v>0</v>
      </c>
      <c r="Q52" s="149">
        <f>ROUNDDOWN(SUM(VLOOKUP($A52&amp;$B52,단가!$C$3:$V$138,16,FALSE)*$T$2),4)</f>
        <v>0</v>
      </c>
      <c r="R52" s="139">
        <f t="shared" ref="R52" si="41">ROUNDDOWN(($F52*Q52),4)</f>
        <v>0</v>
      </c>
      <c r="S52" s="146" t="str">
        <f>VLOOKUP($A52&amp;$B52,단가!$C$3:$U$138,19,FALSE)</f>
        <v>5-1. *90%</v>
      </c>
      <c r="T52" s="1" t="s">
        <v>458</v>
      </c>
      <c r="W52" s="179">
        <f t="shared" si="7"/>
        <v>1.38E-2</v>
      </c>
    </row>
    <row r="53" spans="1:23" s="103" customFormat="1" ht="24" customHeight="1" x14ac:dyDescent="0.15">
      <c r="A53" s="140" t="s">
        <v>197</v>
      </c>
      <c r="B53" s="140" t="s">
        <v>200</v>
      </c>
      <c r="C53" s="146" t="str">
        <f>VLOOKUP($A53&amp;$B53,단가!$C$3:$U$132,2,FALSE)</f>
        <v>M</v>
      </c>
      <c r="D53" s="147">
        <f>전선관!N72</f>
        <v>15.5</v>
      </c>
      <c r="E53" s="147"/>
      <c r="F53" s="144">
        <f t="shared" si="35"/>
        <v>15.5</v>
      </c>
      <c r="G53" s="148">
        <v>10</v>
      </c>
      <c r="H53" s="127">
        <f t="shared" si="36"/>
        <v>17</v>
      </c>
      <c r="I53" s="149">
        <f>ROUNDDOWN(SUM(VLOOKUP($A53&amp;$B53,단가!$C$3:$V$138,12,FALSE)*$T$2),4)</f>
        <v>3.0999999999999999E-3</v>
      </c>
      <c r="J53" s="139">
        <f t="shared" ref="J53:J62" si="42">ROUNDDOWN(($F53*I53),4)</f>
        <v>4.8000000000000001E-2</v>
      </c>
      <c r="K53" s="149">
        <f>ROUNDDOWN(SUM(VLOOKUP($A53&amp;$B53,단가!$C$3:$V$138,13,FALSE)*$T$2),4)</f>
        <v>0</v>
      </c>
      <c r="L53" s="139">
        <f t="shared" ref="L53:L62" si="43">ROUNDDOWN(($F53*K53),4)</f>
        <v>0</v>
      </c>
      <c r="M53" s="149">
        <f>ROUNDDOWN(SUM(VLOOKUP($A53&amp;$B53,단가!$C$3:$V$138,14,FALSE)*$T$2),4)</f>
        <v>0</v>
      </c>
      <c r="N53" s="139">
        <f t="shared" ref="N53:N62" si="44">ROUNDDOWN(($F53*M53),4)</f>
        <v>0</v>
      </c>
      <c r="O53" s="149">
        <f>ROUNDDOWN(SUM(VLOOKUP($A53&amp;$B53,단가!$C$3:$V$138,15,FALSE)*$T$2),4)</f>
        <v>0</v>
      </c>
      <c r="P53" s="139">
        <f t="shared" ref="P53:P62" si="45">ROUNDDOWN(($F53*O53),4)</f>
        <v>0</v>
      </c>
      <c r="Q53" s="149">
        <f>ROUNDDOWN(SUM(VLOOKUP($A53&amp;$B53,단가!$C$3:$V$138,16,FALSE)*$T$2),4)</f>
        <v>0</v>
      </c>
      <c r="R53" s="139">
        <f t="shared" ref="R53:R62" si="46">ROUNDDOWN(($F53*Q53),4)</f>
        <v>0</v>
      </c>
      <c r="S53" s="146" t="str">
        <f>VLOOKUP($A53&amp;$B53,단가!$C$3:$U$138,19,FALSE)</f>
        <v>3-38. *150%</v>
      </c>
      <c r="T53" s="1" t="s">
        <v>529</v>
      </c>
      <c r="W53" s="179">
        <f t="shared" si="7"/>
        <v>3.0999999999999999E-3</v>
      </c>
    </row>
    <row r="54" spans="1:23" s="103" customFormat="1" ht="24" customHeight="1" x14ac:dyDescent="0.15">
      <c r="A54" s="140" t="s">
        <v>182</v>
      </c>
      <c r="B54" s="140" t="s">
        <v>392</v>
      </c>
      <c r="C54" s="146" t="str">
        <f>VLOOKUP($A54&amp;$B54,단가!$C$3:$U$132,2,FALSE)</f>
        <v>M</v>
      </c>
      <c r="D54" s="147">
        <f>전선관!N73</f>
        <v>41</v>
      </c>
      <c r="E54" s="147"/>
      <c r="F54" s="144">
        <f t="shared" si="35"/>
        <v>41</v>
      </c>
      <c r="G54" s="148">
        <v>10</v>
      </c>
      <c r="H54" s="127">
        <f t="shared" si="36"/>
        <v>45</v>
      </c>
      <c r="I54" s="149">
        <f>ROUNDDOWN(SUM(VLOOKUP($A54&amp;$B54,단가!$C$3:$V$138,12,FALSE)*$T$2),4)</f>
        <v>3.5000000000000001E-3</v>
      </c>
      <c r="J54" s="139">
        <f t="shared" si="42"/>
        <v>0.14349999999999999</v>
      </c>
      <c r="K54" s="149">
        <f>ROUNDDOWN(SUM(VLOOKUP($A54&amp;$B54,단가!$C$3:$V$138,13,FALSE)*$T$2),4)</f>
        <v>0</v>
      </c>
      <c r="L54" s="139">
        <f t="shared" si="43"/>
        <v>0</v>
      </c>
      <c r="M54" s="149">
        <f>ROUNDDOWN(SUM(VLOOKUP($A54&amp;$B54,단가!$C$3:$V$138,14,FALSE)*$T$2),4)</f>
        <v>0</v>
      </c>
      <c r="N54" s="139">
        <f t="shared" si="44"/>
        <v>0</v>
      </c>
      <c r="O54" s="149">
        <f>ROUNDDOWN(SUM(VLOOKUP($A54&amp;$B54,단가!$C$3:$V$138,15,FALSE)*$T$2),4)</f>
        <v>0</v>
      </c>
      <c r="P54" s="139">
        <f t="shared" si="45"/>
        <v>0</v>
      </c>
      <c r="Q54" s="149">
        <f>ROUNDDOWN(SUM(VLOOKUP($A54&amp;$B54,단가!$C$3:$V$138,16,FALSE)*$T$2),4)</f>
        <v>0</v>
      </c>
      <c r="R54" s="139">
        <f t="shared" si="46"/>
        <v>0</v>
      </c>
      <c r="S54" s="146" t="str">
        <f>VLOOKUP($A54&amp;$B54,단가!$C$3:$U$138,19,FALSE)</f>
        <v>5-10.</v>
      </c>
      <c r="T54" s="1" t="s">
        <v>523</v>
      </c>
      <c r="W54" s="179">
        <f t="shared" si="7"/>
        <v>3.5000000000000001E-3</v>
      </c>
    </row>
    <row r="55" spans="1:23" s="103" customFormat="1" ht="24" customHeight="1" x14ac:dyDescent="0.15">
      <c r="A55" s="140" t="s">
        <v>182</v>
      </c>
      <c r="B55" s="140" t="s">
        <v>199</v>
      </c>
      <c r="C55" s="146" t="str">
        <f>VLOOKUP($A55&amp;$B55,단가!$C$3:$U$132,2,FALSE)</f>
        <v>M</v>
      </c>
      <c r="D55" s="147">
        <f>전선관!N74</f>
        <v>31</v>
      </c>
      <c r="E55" s="147"/>
      <c r="F55" s="144">
        <f t="shared" si="35"/>
        <v>31</v>
      </c>
      <c r="G55" s="148">
        <v>10</v>
      </c>
      <c r="H55" s="127">
        <f t="shared" si="36"/>
        <v>34</v>
      </c>
      <c r="I55" s="149">
        <f>ROUNDDOWN(SUM(VLOOKUP($A55&amp;$B55,단가!$C$3:$V$138,12,FALSE)*$T$2),4)</f>
        <v>3.5000000000000001E-3</v>
      </c>
      <c r="J55" s="139">
        <f t="shared" si="42"/>
        <v>0.1085</v>
      </c>
      <c r="K55" s="149">
        <f>ROUNDDOWN(SUM(VLOOKUP($A55&amp;$B55,단가!$C$3:$V$138,13,FALSE)*$T$2),4)</f>
        <v>0</v>
      </c>
      <c r="L55" s="139">
        <f t="shared" si="43"/>
        <v>0</v>
      </c>
      <c r="M55" s="149">
        <f>ROUNDDOWN(SUM(VLOOKUP($A55&amp;$B55,단가!$C$3:$V$138,14,FALSE)*$T$2),4)</f>
        <v>0</v>
      </c>
      <c r="N55" s="139">
        <f t="shared" si="44"/>
        <v>0</v>
      </c>
      <c r="O55" s="149">
        <f>ROUNDDOWN(SUM(VLOOKUP($A55&amp;$B55,단가!$C$3:$V$138,15,FALSE)*$T$2),4)</f>
        <v>0</v>
      </c>
      <c r="P55" s="139">
        <f t="shared" si="45"/>
        <v>0</v>
      </c>
      <c r="Q55" s="149">
        <f>ROUNDDOWN(SUM(VLOOKUP($A55&amp;$B55,단가!$C$3:$V$138,16,FALSE)*$T$2),4)</f>
        <v>0</v>
      </c>
      <c r="R55" s="139">
        <f t="shared" si="46"/>
        <v>0</v>
      </c>
      <c r="S55" s="146" t="str">
        <f>VLOOKUP($A55&amp;$B55,단가!$C$3:$U$138,19,FALSE)</f>
        <v>5-10.</v>
      </c>
      <c r="T55" s="1" t="s">
        <v>456</v>
      </c>
      <c r="W55" s="179">
        <f t="shared" si="7"/>
        <v>3.5000000000000001E-3</v>
      </c>
    </row>
    <row r="56" spans="1:23" s="103" customFormat="1" ht="24" customHeight="1" x14ac:dyDescent="0.15">
      <c r="A56" s="140" t="s">
        <v>204</v>
      </c>
      <c r="B56" s="140" t="s">
        <v>418</v>
      </c>
      <c r="C56" s="146" t="str">
        <f>VLOOKUP($A56&amp;$B56,단가!$C$3:$U$132,2,FALSE)</f>
        <v>EA</v>
      </c>
      <c r="D56" s="147">
        <v>3</v>
      </c>
      <c r="E56" s="147"/>
      <c r="F56" s="144">
        <f t="shared" si="35"/>
        <v>3</v>
      </c>
      <c r="G56" s="148"/>
      <c r="H56" s="127">
        <f t="shared" si="36"/>
        <v>3</v>
      </c>
      <c r="I56" s="149">
        <f>ROUNDDOWN(SUM(VLOOKUP($A56&amp;$B56,단가!$C$3:$V$138,12,FALSE)*$T$2),4)</f>
        <v>4.53E-2</v>
      </c>
      <c r="J56" s="139">
        <f t="shared" si="42"/>
        <v>0.13589999999999999</v>
      </c>
      <c r="K56" s="149">
        <f>ROUNDDOWN(SUM(VLOOKUP($A56&amp;$B56,단가!$C$3:$V$138,13,FALSE)*$T$2),4)</f>
        <v>0</v>
      </c>
      <c r="L56" s="139">
        <f t="shared" si="43"/>
        <v>0</v>
      </c>
      <c r="M56" s="149">
        <f>ROUNDDOWN(SUM(VLOOKUP($A56&amp;$B56,단가!$C$3:$V$138,14,FALSE)*$T$2),4)</f>
        <v>0</v>
      </c>
      <c r="N56" s="139">
        <f t="shared" si="44"/>
        <v>0</v>
      </c>
      <c r="O56" s="149">
        <f>ROUNDDOWN(SUM(VLOOKUP($A56&amp;$B56,단가!$C$3:$V$138,15,FALSE)*$T$2),4)</f>
        <v>0</v>
      </c>
      <c r="P56" s="139">
        <f t="shared" si="45"/>
        <v>0</v>
      </c>
      <c r="Q56" s="149">
        <f>ROUNDDOWN(SUM(VLOOKUP($A56&amp;$B56,단가!$C$3:$V$138,16,FALSE)*$T$2),4)</f>
        <v>0</v>
      </c>
      <c r="R56" s="139">
        <f t="shared" si="46"/>
        <v>0</v>
      </c>
      <c r="S56" s="146" t="str">
        <f>VLOOKUP($A56&amp;$B56,단가!$C$3:$U$138,19,FALSE)</f>
        <v>5-3. *90%*120%</v>
      </c>
      <c r="T56" s="1"/>
      <c r="W56" s="179">
        <f t="shared" si="7"/>
        <v>4.53E-2</v>
      </c>
    </row>
    <row r="57" spans="1:23" s="103" customFormat="1" ht="24" customHeight="1" x14ac:dyDescent="0.15">
      <c r="A57" s="140" t="s">
        <v>400</v>
      </c>
      <c r="B57" s="140" t="s">
        <v>401</v>
      </c>
      <c r="C57" s="146" t="str">
        <f>VLOOKUP($A57&amp;$B57,단가!$C$3:$U$132,2,FALSE)</f>
        <v>EA</v>
      </c>
      <c r="D57" s="147">
        <v>3</v>
      </c>
      <c r="E57" s="147"/>
      <c r="F57" s="144">
        <f t="shared" si="35"/>
        <v>3</v>
      </c>
      <c r="G57" s="148"/>
      <c r="H57" s="127">
        <f t="shared" si="36"/>
        <v>3</v>
      </c>
      <c r="I57" s="149">
        <f>ROUNDDOWN(SUM(VLOOKUP($A57&amp;$B57,단가!$C$3:$V$138,12,FALSE)*$T$2),4)</f>
        <v>0</v>
      </c>
      <c r="J57" s="139">
        <f t="shared" si="42"/>
        <v>0</v>
      </c>
      <c r="K57" s="149">
        <f>ROUNDDOWN(SUM(VLOOKUP($A57&amp;$B57,단가!$C$3:$V$138,13,FALSE)*$T$2),4)</f>
        <v>0</v>
      </c>
      <c r="L57" s="139">
        <f t="shared" si="43"/>
        <v>0</v>
      </c>
      <c r="M57" s="149">
        <f>ROUNDDOWN(SUM(VLOOKUP($A57&amp;$B57,단가!$C$3:$V$138,14,FALSE)*$T$2),4)</f>
        <v>0</v>
      </c>
      <c r="N57" s="139">
        <f t="shared" si="44"/>
        <v>0</v>
      </c>
      <c r="O57" s="149">
        <f>ROUNDDOWN(SUM(VLOOKUP($A57&amp;$B57,단가!$C$3:$V$138,15,FALSE)*$T$2),4)</f>
        <v>0</v>
      </c>
      <c r="P57" s="139">
        <f t="shared" si="45"/>
        <v>0</v>
      </c>
      <c r="Q57" s="149">
        <f>ROUNDDOWN(SUM(VLOOKUP($A57&amp;$B57,단가!$C$3:$V$138,16,FALSE)*$T$2),4)</f>
        <v>0</v>
      </c>
      <c r="R57" s="139">
        <f t="shared" si="46"/>
        <v>0</v>
      </c>
      <c r="S57" s="146">
        <f>VLOOKUP($A57&amp;$B57,단가!$C$3:$U$138,19,FALSE)</f>
        <v>0</v>
      </c>
      <c r="T57" s="1"/>
      <c r="W57" s="179">
        <f t="shared" si="7"/>
        <v>0</v>
      </c>
    </row>
    <row r="58" spans="1:23" s="103" customFormat="1" ht="24" customHeight="1" x14ac:dyDescent="0.15">
      <c r="A58" s="140" t="s">
        <v>402</v>
      </c>
      <c r="B58" s="140" t="s">
        <v>403</v>
      </c>
      <c r="C58" s="146" t="str">
        <f>VLOOKUP($A58&amp;$B58,단가!$C$3:$U$132,2,FALSE)</f>
        <v>EA</v>
      </c>
      <c r="D58" s="147">
        <v>3</v>
      </c>
      <c r="E58" s="147"/>
      <c r="F58" s="144">
        <f t="shared" si="35"/>
        <v>3</v>
      </c>
      <c r="G58" s="148"/>
      <c r="H58" s="127">
        <f t="shared" si="36"/>
        <v>3</v>
      </c>
      <c r="I58" s="149">
        <f>ROUNDDOWN(SUM(VLOOKUP($A58&amp;$B58,단가!$C$3:$V$138,12,FALSE)*$T$2),4)</f>
        <v>0</v>
      </c>
      <c r="J58" s="139">
        <f t="shared" si="42"/>
        <v>0</v>
      </c>
      <c r="K58" s="149">
        <f>ROUNDDOWN(SUM(VLOOKUP($A58&amp;$B58,단가!$C$3:$V$138,13,FALSE)*$T$2),4)</f>
        <v>0</v>
      </c>
      <c r="L58" s="139">
        <f t="shared" si="43"/>
        <v>0</v>
      </c>
      <c r="M58" s="149">
        <f>ROUNDDOWN(SUM(VLOOKUP($A58&amp;$B58,단가!$C$3:$V$138,14,FALSE)*$T$2),4)</f>
        <v>0</v>
      </c>
      <c r="N58" s="139">
        <f t="shared" si="44"/>
        <v>0</v>
      </c>
      <c r="O58" s="149">
        <f>ROUNDDOWN(SUM(VLOOKUP($A58&amp;$B58,단가!$C$3:$V$138,15,FALSE)*$T$2),4)</f>
        <v>0</v>
      </c>
      <c r="P58" s="139">
        <f t="shared" si="45"/>
        <v>0</v>
      </c>
      <c r="Q58" s="149">
        <f>ROUNDDOWN(SUM(VLOOKUP($A58&amp;$B58,단가!$C$3:$V$138,16,FALSE)*$T$2),4)</f>
        <v>0</v>
      </c>
      <c r="R58" s="139">
        <f t="shared" si="46"/>
        <v>0</v>
      </c>
      <c r="S58" s="146">
        <f>VLOOKUP($A58&amp;$B58,단가!$C$3:$U$138,19,FALSE)</f>
        <v>0</v>
      </c>
      <c r="W58" s="179">
        <f t="shared" si="7"/>
        <v>0</v>
      </c>
    </row>
    <row r="59" spans="1:23" s="103" customFormat="1" ht="24" customHeight="1" x14ac:dyDescent="0.15">
      <c r="A59" s="188" t="s">
        <v>539</v>
      </c>
      <c r="B59" s="188" t="s">
        <v>540</v>
      </c>
      <c r="C59" s="146" t="str">
        <f>VLOOKUP($A59&amp;$B59,단가!$C$3:$U$132,2,FALSE)</f>
        <v>EA</v>
      </c>
      <c r="D59" s="147">
        <v>1</v>
      </c>
      <c r="E59" s="147"/>
      <c r="F59" s="144">
        <f t="shared" si="35"/>
        <v>1</v>
      </c>
      <c r="G59" s="148"/>
      <c r="H59" s="127">
        <f t="shared" si="36"/>
        <v>1</v>
      </c>
      <c r="I59" s="149">
        <f>ROUNDDOWN(SUM(VLOOKUP($A59&amp;$B59,단가!$C$3:$V$138,12,FALSE)*$T$2),4)</f>
        <v>0.11550000000000001</v>
      </c>
      <c r="J59" s="139">
        <f t="shared" si="42"/>
        <v>0.11550000000000001</v>
      </c>
      <c r="K59" s="149">
        <f>ROUNDDOWN(SUM(VLOOKUP($A59&amp;$B59,단가!$C$3:$V$138,13,FALSE)*$T$2),4)</f>
        <v>0</v>
      </c>
      <c r="L59" s="139">
        <f t="shared" si="43"/>
        <v>0</v>
      </c>
      <c r="M59" s="149">
        <f>ROUNDDOWN(SUM(VLOOKUP($A59&amp;$B59,단가!$C$3:$V$138,14,FALSE)*$T$2),4)</f>
        <v>0</v>
      </c>
      <c r="N59" s="139">
        <f t="shared" si="44"/>
        <v>0</v>
      </c>
      <c r="O59" s="149">
        <f>ROUNDDOWN(SUM(VLOOKUP($A59&amp;$B59,단가!$C$3:$V$138,15,FALSE)*$T$2),4)</f>
        <v>0</v>
      </c>
      <c r="P59" s="139">
        <f t="shared" si="45"/>
        <v>0</v>
      </c>
      <c r="Q59" s="149">
        <f>ROUNDDOWN(SUM(VLOOKUP($A59&amp;$B59,단가!$C$3:$V$138,16,FALSE)*$T$2),4)</f>
        <v>0</v>
      </c>
      <c r="R59" s="139">
        <f t="shared" si="46"/>
        <v>0</v>
      </c>
      <c r="S59" s="146" t="str">
        <f>VLOOKUP($A59&amp;$B59,단가!$C$3:$U$138,19,FALSE)</f>
        <v xml:space="preserve">5-52-3. </v>
      </c>
      <c r="W59" s="179">
        <f t="shared" si="7"/>
        <v>0.11550000000000001</v>
      </c>
    </row>
    <row r="60" spans="1:23" s="103" customFormat="1" ht="24" customHeight="1" x14ac:dyDescent="0.15">
      <c r="A60" s="140" t="s">
        <v>541</v>
      </c>
      <c r="B60" s="140" t="s">
        <v>542</v>
      </c>
      <c r="C60" s="146" t="str">
        <f>VLOOKUP($A60&amp;$B60,단가!$C$3:$U$132,2,FALSE)</f>
        <v>EA</v>
      </c>
      <c r="D60" s="147">
        <v>2</v>
      </c>
      <c r="E60" s="147"/>
      <c r="F60" s="144">
        <f t="shared" si="35"/>
        <v>2</v>
      </c>
      <c r="G60" s="148"/>
      <c r="H60" s="127">
        <f t="shared" si="36"/>
        <v>2</v>
      </c>
      <c r="I60" s="149">
        <f>ROUNDDOWN(SUM(VLOOKUP($A60&amp;$B60,단가!$C$3:$V$138,12,FALSE)*$T$2),4)</f>
        <v>4.5499999999999999E-2</v>
      </c>
      <c r="J60" s="139">
        <f t="shared" si="42"/>
        <v>9.0999999999999998E-2</v>
      </c>
      <c r="K60" s="149">
        <f>ROUNDDOWN(SUM(VLOOKUP($A60&amp;$B60,단가!$C$3:$V$138,13,FALSE)*$T$2),4)</f>
        <v>0</v>
      </c>
      <c r="L60" s="139">
        <f t="shared" si="43"/>
        <v>0</v>
      </c>
      <c r="M60" s="149">
        <f>ROUNDDOWN(SUM(VLOOKUP($A60&amp;$B60,단가!$C$3:$V$138,14,FALSE)*$T$2),4)</f>
        <v>0</v>
      </c>
      <c r="N60" s="139">
        <f t="shared" si="44"/>
        <v>0</v>
      </c>
      <c r="O60" s="149">
        <f>ROUNDDOWN(SUM(VLOOKUP($A60&amp;$B60,단가!$C$3:$V$138,15,FALSE)*$T$2),4)</f>
        <v>0</v>
      </c>
      <c r="P60" s="139">
        <f t="shared" si="45"/>
        <v>0</v>
      </c>
      <c r="Q60" s="149">
        <f>ROUNDDOWN(SUM(VLOOKUP($A60&amp;$B60,단가!$C$3:$V$138,16,FALSE)*$T$2),4)</f>
        <v>0</v>
      </c>
      <c r="R60" s="139">
        <f t="shared" si="46"/>
        <v>0</v>
      </c>
      <c r="S60" s="146" t="str">
        <f>VLOOKUP($A60&amp;$B60,단가!$C$3:$U$138,19,FALSE)</f>
        <v xml:space="preserve">10-2-1. </v>
      </c>
      <c r="W60" s="179">
        <f t="shared" si="7"/>
        <v>4.5499999999999999E-2</v>
      </c>
    </row>
    <row r="61" spans="1:23" s="103" customFormat="1" ht="24" customHeight="1" x14ac:dyDescent="0.15">
      <c r="A61" s="140" t="s">
        <v>543</v>
      </c>
      <c r="B61" s="140" t="s">
        <v>538</v>
      </c>
      <c r="C61" s="146" t="str">
        <f>VLOOKUP($A61&amp;$B61,단가!$C$3:$U$132,2,FALSE)</f>
        <v>EA</v>
      </c>
      <c r="D61" s="147">
        <v>4</v>
      </c>
      <c r="E61" s="147"/>
      <c r="F61" s="144">
        <f t="shared" si="35"/>
        <v>4</v>
      </c>
      <c r="G61" s="148"/>
      <c r="H61" s="127">
        <f t="shared" si="36"/>
        <v>4</v>
      </c>
      <c r="I61" s="149">
        <f>ROUNDDOWN(SUM(VLOOKUP($A61&amp;$B61,단가!$C$3:$V$138,12,FALSE)*$T$2),4)</f>
        <v>0.105</v>
      </c>
      <c r="J61" s="139">
        <f t="shared" si="42"/>
        <v>0.42</v>
      </c>
      <c r="K61" s="149">
        <f>ROUNDDOWN(SUM(VLOOKUP($A61&amp;$B61,단가!$C$3:$V$138,13,FALSE)*$T$2),4)</f>
        <v>0</v>
      </c>
      <c r="L61" s="139">
        <f t="shared" si="43"/>
        <v>0</v>
      </c>
      <c r="M61" s="149">
        <f>ROUNDDOWN(SUM(VLOOKUP($A61&amp;$B61,단가!$C$3:$V$138,14,FALSE)*$T$2),4)</f>
        <v>0</v>
      </c>
      <c r="N61" s="139">
        <f t="shared" si="44"/>
        <v>0</v>
      </c>
      <c r="O61" s="149">
        <f>ROUNDDOWN(SUM(VLOOKUP($A61&amp;$B61,단가!$C$3:$V$138,15,FALSE)*$T$2),4)</f>
        <v>0</v>
      </c>
      <c r="P61" s="139">
        <f t="shared" si="45"/>
        <v>0</v>
      </c>
      <c r="Q61" s="149">
        <f>ROUNDDOWN(SUM(VLOOKUP($A61&amp;$B61,단가!$C$3:$V$138,16,FALSE)*$T$2),4)</f>
        <v>0</v>
      </c>
      <c r="R61" s="139">
        <f t="shared" si="46"/>
        <v>0</v>
      </c>
      <c r="S61" s="146" t="str">
        <f>VLOOKUP($A61&amp;$B61,단가!$C$3:$U$138,19,FALSE)</f>
        <v>10-3-1. *150%</v>
      </c>
      <c r="W61" s="179">
        <f t="shared" si="7"/>
        <v>0.105</v>
      </c>
    </row>
    <row r="62" spans="1:23" s="103" customFormat="1" ht="24" customHeight="1" x14ac:dyDescent="0.15">
      <c r="A62" s="133"/>
      <c r="B62" s="133"/>
      <c r="C62" s="148"/>
      <c r="D62" s="147"/>
      <c r="E62" s="147"/>
      <c r="F62" s="135"/>
      <c r="G62" s="150"/>
      <c r="H62" s="133"/>
      <c r="I62" s="149">
        <f>ROUNDDOWN(SUM(VLOOKUP($A62&amp;$B62,단가!$C$3:$V$138,12,FALSE)*$T$2),4)</f>
        <v>0</v>
      </c>
      <c r="J62" s="139">
        <f t="shared" si="42"/>
        <v>0</v>
      </c>
      <c r="K62" s="149">
        <f>ROUNDDOWN(SUM(VLOOKUP($A62&amp;$B62,단가!$C$3:$V$138,13,FALSE)*$T$2),4)</f>
        <v>0</v>
      </c>
      <c r="L62" s="139">
        <f t="shared" si="43"/>
        <v>0</v>
      </c>
      <c r="M62" s="149">
        <f>ROUNDDOWN(SUM(VLOOKUP($A62&amp;$B62,단가!$C$3:$V$138,14,FALSE)*$T$2),4)</f>
        <v>0</v>
      </c>
      <c r="N62" s="139">
        <f t="shared" si="44"/>
        <v>0</v>
      </c>
      <c r="O62" s="149">
        <f>ROUNDDOWN(SUM(VLOOKUP($A62&amp;$B62,단가!$C$3:$V$138,15,FALSE)*$T$2),4)</f>
        <v>0</v>
      </c>
      <c r="P62" s="139">
        <f t="shared" si="45"/>
        <v>0</v>
      </c>
      <c r="Q62" s="149">
        <f>ROUNDDOWN(SUM(VLOOKUP($A62&amp;$B62,단가!$C$3:$V$138,16,FALSE)*$T$2),4)</f>
        <v>0</v>
      </c>
      <c r="R62" s="139">
        <f t="shared" si="46"/>
        <v>0</v>
      </c>
      <c r="S62" s="146">
        <f>VLOOKUP($A62&amp;$B62,단가!$C$3:$U$138,19,FALSE)</f>
        <v>0</v>
      </c>
      <c r="W62" s="179">
        <f t="shared" si="7"/>
        <v>0</v>
      </c>
    </row>
    <row r="63" spans="1:23" s="103" customFormat="1" ht="24" customHeight="1" x14ac:dyDescent="0.15">
      <c r="A63" s="127" t="s">
        <v>139</v>
      </c>
      <c r="B63" s="127"/>
      <c r="C63" s="129"/>
      <c r="D63" s="147"/>
      <c r="E63" s="147"/>
      <c r="F63" s="144"/>
      <c r="G63" s="145"/>
      <c r="H63" s="144"/>
      <c r="I63" s="151"/>
      <c r="J63" s="152">
        <f>SUM(J52:J62)</f>
        <v>1.4488000000000001</v>
      </c>
      <c r="K63" s="151"/>
      <c r="L63" s="152">
        <f>SUM(L52:L62)</f>
        <v>0</v>
      </c>
      <c r="M63" s="151"/>
      <c r="N63" s="152">
        <f>SUM(N52:N62)</f>
        <v>0</v>
      </c>
      <c r="O63" s="151"/>
      <c r="P63" s="152">
        <f>SUM(P52:P62)</f>
        <v>0</v>
      </c>
      <c r="Q63" s="151"/>
      <c r="R63" s="152">
        <f>SUM(R52:R62)</f>
        <v>0</v>
      </c>
      <c r="S63" s="152"/>
      <c r="W63" s="179">
        <f t="shared" si="7"/>
        <v>0</v>
      </c>
    </row>
    <row r="64" spans="1:23" s="103" customFormat="1" ht="24" customHeight="1" x14ac:dyDescent="0.15">
      <c r="A64" s="132"/>
      <c r="B64" s="132"/>
      <c r="C64" s="132"/>
      <c r="D64" s="153"/>
      <c r="E64" s="153"/>
      <c r="F64" s="132"/>
      <c r="G64" s="132"/>
      <c r="H64" s="132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W64" s="179">
        <f t="shared" si="7"/>
        <v>0</v>
      </c>
    </row>
    <row r="65" spans="1:23" s="103" customFormat="1" ht="24" customHeight="1" x14ac:dyDescent="0.15">
      <c r="A65" s="132"/>
      <c r="B65" s="132"/>
      <c r="C65" s="132"/>
      <c r="D65" s="153"/>
      <c r="E65" s="153"/>
      <c r="F65" s="132"/>
      <c r="G65" s="132"/>
      <c r="H65" s="132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W65" s="179">
        <f t="shared" si="7"/>
        <v>0</v>
      </c>
    </row>
    <row r="66" spans="1:23" s="103" customFormat="1" ht="24" customHeight="1" x14ac:dyDescent="0.15">
      <c r="A66" s="132"/>
      <c r="B66" s="132"/>
      <c r="C66" s="132"/>
      <c r="D66" s="153"/>
      <c r="E66" s="153"/>
      <c r="F66" s="132"/>
      <c r="G66" s="132"/>
      <c r="H66" s="132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W66" s="179">
        <f t="shared" si="7"/>
        <v>0</v>
      </c>
    </row>
    <row r="67" spans="1:23" s="103" customFormat="1" ht="24" customHeight="1" x14ac:dyDescent="0.15">
      <c r="A67" s="132"/>
      <c r="B67" s="132"/>
      <c r="C67" s="132"/>
      <c r="D67" s="153"/>
      <c r="E67" s="153"/>
      <c r="F67" s="132"/>
      <c r="G67" s="132"/>
      <c r="H67" s="132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W67" s="179">
        <f t="shared" si="7"/>
        <v>0</v>
      </c>
    </row>
    <row r="68" spans="1:23" s="103" customFormat="1" ht="24" customHeight="1" x14ac:dyDescent="0.15">
      <c r="A68" s="132"/>
      <c r="B68" s="132"/>
      <c r="C68" s="132"/>
      <c r="D68" s="153"/>
      <c r="E68" s="153"/>
      <c r="F68" s="132"/>
      <c r="G68" s="132"/>
      <c r="H68" s="132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W68" s="179">
        <f t="shared" ref="W68:W75" si="47">SUM(I68,K68,M68,O68,Q68)</f>
        <v>0</v>
      </c>
    </row>
    <row r="69" spans="1:23" s="103" customFormat="1" ht="24" customHeight="1" x14ac:dyDescent="0.15">
      <c r="A69" s="132"/>
      <c r="B69" s="132"/>
      <c r="C69" s="132"/>
      <c r="D69" s="153"/>
      <c r="E69" s="153"/>
      <c r="F69" s="132"/>
      <c r="G69" s="132"/>
      <c r="H69" s="132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W69" s="179">
        <f t="shared" si="47"/>
        <v>0</v>
      </c>
    </row>
    <row r="70" spans="1:23" s="103" customFormat="1" ht="24" customHeight="1" x14ac:dyDescent="0.15">
      <c r="A70" s="132"/>
      <c r="B70" s="132"/>
      <c r="C70" s="132"/>
      <c r="D70" s="153"/>
      <c r="E70" s="153"/>
      <c r="F70" s="132"/>
      <c r="G70" s="132"/>
      <c r="H70" s="132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W70" s="179">
        <f t="shared" si="47"/>
        <v>0</v>
      </c>
    </row>
    <row r="71" spans="1:23" s="103" customFormat="1" ht="24" customHeight="1" x14ac:dyDescent="0.15">
      <c r="A71" s="132"/>
      <c r="B71" s="132"/>
      <c r="C71" s="132"/>
      <c r="D71" s="153"/>
      <c r="E71" s="153"/>
      <c r="F71" s="132"/>
      <c r="G71" s="132"/>
      <c r="H71" s="132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W71" s="179">
        <f t="shared" si="47"/>
        <v>0</v>
      </c>
    </row>
    <row r="72" spans="1:23" s="103" customFormat="1" ht="24" customHeight="1" x14ac:dyDescent="0.15">
      <c r="A72" s="132"/>
      <c r="B72" s="132"/>
      <c r="C72" s="132"/>
      <c r="D72" s="153"/>
      <c r="E72" s="153"/>
      <c r="F72" s="132"/>
      <c r="G72" s="132"/>
      <c r="H72" s="132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W72" s="179">
        <f t="shared" si="47"/>
        <v>0</v>
      </c>
    </row>
    <row r="73" spans="1:23" s="103" customFormat="1" ht="24" customHeight="1" x14ac:dyDescent="0.15">
      <c r="A73" s="132"/>
      <c r="B73" s="132"/>
      <c r="C73" s="132"/>
      <c r="D73" s="153"/>
      <c r="E73" s="153"/>
      <c r="F73" s="132"/>
      <c r="G73" s="132"/>
      <c r="H73" s="132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W73" s="179">
        <f t="shared" si="47"/>
        <v>0</v>
      </c>
    </row>
    <row r="74" spans="1:23" s="103" customFormat="1" ht="24" customHeight="1" x14ac:dyDescent="0.15">
      <c r="A74" s="132"/>
      <c r="B74" s="132"/>
      <c r="C74" s="132"/>
      <c r="D74" s="153"/>
      <c r="E74" s="153"/>
      <c r="F74" s="132"/>
      <c r="G74" s="132"/>
      <c r="H74" s="132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W74" s="179">
        <f t="shared" si="47"/>
        <v>0</v>
      </c>
    </row>
    <row r="75" spans="1:23" x14ac:dyDescent="0.15">
      <c r="W75" s="179">
        <f t="shared" si="47"/>
        <v>0</v>
      </c>
    </row>
  </sheetData>
  <mergeCells count="16">
    <mergeCell ref="S1:S2"/>
    <mergeCell ref="A3:B3"/>
    <mergeCell ref="A27:B27"/>
    <mergeCell ref="A51:B51"/>
    <mergeCell ref="K1:L1"/>
    <mergeCell ref="A1:A2"/>
    <mergeCell ref="B1:B2"/>
    <mergeCell ref="C1:C2"/>
    <mergeCell ref="D1:E1"/>
    <mergeCell ref="Q1:R1"/>
    <mergeCell ref="M1:N1"/>
    <mergeCell ref="O1:P1"/>
    <mergeCell ref="F1:F2"/>
    <mergeCell ref="G1:G2"/>
    <mergeCell ref="H1:H2"/>
    <mergeCell ref="I1:J1"/>
  </mergeCells>
  <phoneticPr fontId="6" type="noConversion"/>
  <pageMargins left="0.74803149606299213" right="0.15748031496062992" top="0.9055118110236221" bottom="0.70866141732283472" header="0.51181102362204722" footer="0.51181102362204722"/>
  <pageSetup paperSize="9" scale="75" orientation="landscape" r:id="rId1"/>
  <headerFooter alignWithMargins="0">
    <oddHeader xml:space="preserve">&amp;C&amp;"굴림체,굵게"&amp;20공  량  산  출  서&amp;R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170"/>
  <sheetViews>
    <sheetView showZeros="0" view="pageBreakPreview" zoomScale="88" zoomScaleNormal="70" zoomScaleSheetLayoutView="88" workbookViewId="0">
      <pane xSplit="7" topLeftCell="H1" activePane="topRight" state="frozen"/>
      <selection activeCell="D247" sqref="D247"/>
      <selection pane="topRight" activeCell="D247" sqref="D247"/>
    </sheetView>
  </sheetViews>
  <sheetFormatPr defaultRowHeight="11.25" x14ac:dyDescent="0.15"/>
  <cols>
    <col min="1" max="2" width="7.33203125" style="45" customWidth="1"/>
    <col min="3" max="3" width="16.44140625" style="46" customWidth="1"/>
    <col min="4" max="4" width="2.5546875" style="1" customWidth="1"/>
    <col min="5" max="5" width="12.109375" style="46" customWidth="1"/>
    <col min="6" max="6" width="2.5546875" style="1" customWidth="1"/>
    <col min="7" max="7" width="9.21875" style="46" customWidth="1"/>
    <col min="8" max="8" width="2.5546875" style="1" customWidth="1"/>
    <col min="9" max="9" width="67" style="1" customWidth="1"/>
    <col min="10" max="12" width="6.6640625" style="1" customWidth="1"/>
    <col min="13" max="13" width="17.21875" style="1" customWidth="1"/>
    <col min="14" max="14" width="8.88671875" style="43"/>
    <col min="15" max="16384" width="8.88671875" style="1"/>
  </cols>
  <sheetData>
    <row r="1" spans="1:14" s="2" customFormat="1" ht="18" customHeight="1" x14ac:dyDescent="0.15">
      <c r="A1" s="319" t="s">
        <v>450</v>
      </c>
      <c r="B1" s="319"/>
      <c r="C1" s="319"/>
      <c r="D1" s="319"/>
      <c r="E1" s="319"/>
      <c r="F1" s="319"/>
      <c r="G1" s="319"/>
      <c r="H1" s="319"/>
      <c r="I1" s="319"/>
      <c r="J1" s="42"/>
      <c r="K1" s="320" t="s">
        <v>32</v>
      </c>
      <c r="L1" s="320"/>
      <c r="M1" s="1">
        <v>0</v>
      </c>
      <c r="N1" s="43">
        <f>SUMIF($G$3:$G$34,$M1,$J$3:$J$34)</f>
        <v>0</v>
      </c>
    </row>
    <row r="2" spans="1:14" s="2" customFormat="1" ht="18" customHeight="1" x14ac:dyDescent="0.15">
      <c r="A2" s="154" t="s">
        <v>0</v>
      </c>
      <c r="B2" s="155" t="s">
        <v>33</v>
      </c>
      <c r="C2" s="323" t="s">
        <v>34</v>
      </c>
      <c r="D2" s="323"/>
      <c r="E2" s="323"/>
      <c r="F2" s="323"/>
      <c r="G2" s="323"/>
      <c r="H2" s="323"/>
      <c r="I2" s="156" t="s">
        <v>35</v>
      </c>
      <c r="J2" s="156" t="s">
        <v>36</v>
      </c>
      <c r="K2" s="324" t="s">
        <v>37</v>
      </c>
      <c r="L2" s="324"/>
      <c r="N2" s="44" t="s">
        <v>78</v>
      </c>
    </row>
    <row r="3" spans="1:14" ht="18" customHeight="1" x14ac:dyDescent="0.15">
      <c r="A3" s="157" t="s">
        <v>454</v>
      </c>
      <c r="B3" s="157" t="s">
        <v>455</v>
      </c>
      <c r="C3" s="158" t="s">
        <v>457</v>
      </c>
      <c r="D3" s="159">
        <v>2</v>
      </c>
      <c r="E3" s="158" t="s">
        <v>79</v>
      </c>
      <c r="F3" s="159">
        <v>1</v>
      </c>
      <c r="G3" s="158" t="s">
        <v>459</v>
      </c>
      <c r="H3" s="159">
        <v>1</v>
      </c>
      <c r="I3" s="160" t="s">
        <v>460</v>
      </c>
      <c r="J3" s="161">
        <f>IF(G3=0,SUM(산식*0),IF(I3="","",TRUNC(산식,2)*H3))</f>
        <v>102.8</v>
      </c>
      <c r="K3" s="161">
        <f>IF(I3="","",TRUNC(산식,2)*H3*D3)</f>
        <v>205.6</v>
      </c>
      <c r="L3" s="161">
        <f>IF(I3="","",TRUNC(산식,2)*F3*H3)</f>
        <v>102.8</v>
      </c>
      <c r="M3" s="1" t="s">
        <v>458</v>
      </c>
      <c r="N3" s="43">
        <f>SUMIF($G$3:$G$34,$M3,$J$3:$J$34)</f>
        <v>215.9</v>
      </c>
    </row>
    <row r="4" spans="1:14" ht="18" customHeight="1" x14ac:dyDescent="0.15">
      <c r="A4" s="157"/>
      <c r="B4" s="157"/>
      <c r="C4" s="158" t="s">
        <v>457</v>
      </c>
      <c r="D4" s="159">
        <v>3</v>
      </c>
      <c r="E4" s="158" t="s">
        <v>79</v>
      </c>
      <c r="F4" s="159">
        <v>1</v>
      </c>
      <c r="G4" s="158" t="s">
        <v>459</v>
      </c>
      <c r="H4" s="159">
        <v>1</v>
      </c>
      <c r="I4" s="160">
        <v>3.5</v>
      </c>
      <c r="J4" s="161">
        <f>IF(G4=0,SUM(산식*0),IF(I4="","",TRUNC(산식,2)*H4))</f>
        <v>3.5</v>
      </c>
      <c r="K4" s="161">
        <f>IF(I4="","",TRUNC(산식,2)*H4*D4)</f>
        <v>10.5</v>
      </c>
      <c r="L4" s="161">
        <f>IF(I4="","",TRUNC(산식,2)*F4*H4)</f>
        <v>3.5</v>
      </c>
      <c r="M4" s="1" t="s">
        <v>461</v>
      </c>
      <c r="N4" s="43">
        <f>SUMIF($G$3:$G$34,$M4,$J$3:$J$34)</f>
        <v>20.100000000000001</v>
      </c>
    </row>
    <row r="5" spans="1:14" ht="18" customHeight="1" x14ac:dyDescent="0.15">
      <c r="A5" s="157"/>
      <c r="B5" s="157"/>
      <c r="C5" s="158" t="s">
        <v>457</v>
      </c>
      <c r="D5" s="159">
        <v>4</v>
      </c>
      <c r="E5" s="158" t="s">
        <v>79</v>
      </c>
      <c r="F5" s="159">
        <v>1</v>
      </c>
      <c r="G5" s="158" t="s">
        <v>462</v>
      </c>
      <c r="H5" s="159">
        <v>1</v>
      </c>
      <c r="I5" s="160">
        <v>3.5</v>
      </c>
      <c r="J5" s="161">
        <f>IF(G5=0,SUM(산식*0),IF(I5="","",TRUNC(산식,2)*H5))</f>
        <v>3.5</v>
      </c>
      <c r="K5" s="161">
        <f>IF(I5="","",TRUNC(산식,2)*H5*D5)</f>
        <v>14</v>
      </c>
      <c r="L5" s="161">
        <f>IF(I5="","",TRUNC(산식,2)*F5*H5)</f>
        <v>3.5</v>
      </c>
      <c r="M5" s="1" t="s">
        <v>79</v>
      </c>
      <c r="N5" s="43">
        <f>SUMIF($E$3:$E$34,$M5,$L$3:$L$34)</f>
        <v>218.1</v>
      </c>
    </row>
    <row r="6" spans="1:14" ht="18" customHeight="1" x14ac:dyDescent="0.15">
      <c r="A6" s="157"/>
      <c r="B6" s="157" t="s">
        <v>463</v>
      </c>
      <c r="C6" s="158" t="s">
        <v>457</v>
      </c>
      <c r="D6" s="159">
        <v>4</v>
      </c>
      <c r="E6" s="158"/>
      <c r="F6" s="159"/>
      <c r="G6" s="158" t="s">
        <v>462</v>
      </c>
      <c r="H6" s="159">
        <v>1</v>
      </c>
      <c r="I6" s="160" t="s">
        <v>464</v>
      </c>
      <c r="J6" s="161">
        <f>IF(G6=0,SUM(산식*0),IF(I6="","",TRUNC(산식,2)*H6))</f>
        <v>8.3000000000000007</v>
      </c>
      <c r="K6" s="161">
        <f>IF(I6="","",TRUNC(산식,2)*H6*D6)</f>
        <v>33.200000000000003</v>
      </c>
      <c r="L6" s="161">
        <f>IF(I6="","",TRUNC(산식,2)*F6*H6)</f>
        <v>0</v>
      </c>
      <c r="M6" s="1" t="s">
        <v>456</v>
      </c>
      <c r="N6" s="43">
        <f>SUMIF($C$3:$C$34,$M6,$K$3:$K$34)</f>
        <v>524</v>
      </c>
    </row>
    <row r="7" spans="1:14" ht="18" customHeight="1" x14ac:dyDescent="0.15">
      <c r="A7" s="157"/>
      <c r="B7" s="157"/>
      <c r="C7" s="158"/>
      <c r="D7" s="159"/>
      <c r="E7" s="158"/>
      <c r="F7" s="159"/>
      <c r="G7" s="158"/>
      <c r="H7" s="159"/>
      <c r="I7" s="160">
        <v>0</v>
      </c>
      <c r="J7" s="161">
        <f>IF(G7=0,SUM(산식*0),IF(I7="","",TRUNC(산식,2)*H7))</f>
        <v>0</v>
      </c>
      <c r="K7" s="161">
        <f>IF(I7="","",TRUNC(산식,2)*H7*D7)</f>
        <v>0</v>
      </c>
      <c r="L7" s="161">
        <f>IF(I7="","",TRUNC(산식,2)*F7*H7)</f>
        <v>0</v>
      </c>
    </row>
    <row r="8" spans="1:14" ht="18" customHeight="1" x14ac:dyDescent="0.15">
      <c r="A8" s="157" t="s">
        <v>454</v>
      </c>
      <c r="B8" s="157" t="s">
        <v>465</v>
      </c>
      <c r="C8" s="158" t="s">
        <v>457</v>
      </c>
      <c r="D8" s="159">
        <v>2</v>
      </c>
      <c r="E8" s="158" t="s">
        <v>79</v>
      </c>
      <c r="F8" s="159">
        <v>1</v>
      </c>
      <c r="G8" s="158" t="s">
        <v>459</v>
      </c>
      <c r="H8" s="159">
        <v>1</v>
      </c>
      <c r="I8" s="160" t="s">
        <v>466</v>
      </c>
      <c r="J8" s="161">
        <f>IF(G8=0,SUM(산식*0),IF(I8="","",TRUNC(산식,2)*H8))</f>
        <v>83.3</v>
      </c>
      <c r="K8" s="161">
        <f>IF(I8="","",TRUNC(산식,2)*H8*D8)</f>
        <v>166.6</v>
      </c>
      <c r="L8" s="161">
        <f>IF(I8="","",TRUNC(산식,2)*F8*H8)</f>
        <v>83.3</v>
      </c>
    </row>
    <row r="9" spans="1:14" ht="18" customHeight="1" x14ac:dyDescent="0.15">
      <c r="A9" s="157"/>
      <c r="B9" s="157"/>
      <c r="C9" s="158" t="s">
        <v>457</v>
      </c>
      <c r="D9" s="159">
        <v>3</v>
      </c>
      <c r="E9" s="158" t="s">
        <v>79</v>
      </c>
      <c r="F9" s="159">
        <v>1</v>
      </c>
      <c r="G9" s="158" t="s">
        <v>459</v>
      </c>
      <c r="H9" s="159">
        <v>1</v>
      </c>
      <c r="I9" s="160">
        <v>3.5</v>
      </c>
      <c r="J9" s="161">
        <f>IF(G9=0,SUM(산식*0),IF(I9="","",TRUNC(산식,2)*H9))</f>
        <v>3.5</v>
      </c>
      <c r="K9" s="161">
        <f>IF(I9="","",TRUNC(산식,2)*H9*D9)</f>
        <v>10.5</v>
      </c>
      <c r="L9" s="161">
        <f>IF(I9="","",TRUNC(산식,2)*F9*H9)</f>
        <v>3.5</v>
      </c>
    </row>
    <row r="10" spans="1:14" ht="18" customHeight="1" x14ac:dyDescent="0.15">
      <c r="A10" s="157"/>
      <c r="B10" s="157"/>
      <c r="C10" s="158" t="s">
        <v>457</v>
      </c>
      <c r="D10" s="159">
        <v>4</v>
      </c>
      <c r="E10" s="158" t="s">
        <v>79</v>
      </c>
      <c r="F10" s="159">
        <v>1</v>
      </c>
      <c r="G10" s="158" t="s">
        <v>462</v>
      </c>
      <c r="H10" s="159">
        <v>1</v>
      </c>
      <c r="I10" s="160">
        <v>3.5</v>
      </c>
      <c r="J10" s="161">
        <f>IF(G10=0,SUM(산식*0),IF(I10="","",TRUNC(산식,2)*H10))</f>
        <v>3.5</v>
      </c>
      <c r="K10" s="161">
        <f>IF(I10="","",TRUNC(산식,2)*H10*D10)</f>
        <v>14</v>
      </c>
      <c r="L10" s="161">
        <f>IF(I10="","",TRUNC(산식,2)*F10*H10)</f>
        <v>3.5</v>
      </c>
    </row>
    <row r="11" spans="1:14" ht="18" customHeight="1" x14ac:dyDescent="0.15">
      <c r="A11" s="157"/>
      <c r="B11" s="157" t="s">
        <v>463</v>
      </c>
      <c r="C11" s="158" t="s">
        <v>457</v>
      </c>
      <c r="D11" s="159">
        <v>4</v>
      </c>
      <c r="E11" s="158"/>
      <c r="F11" s="159"/>
      <c r="G11" s="158" t="s">
        <v>462</v>
      </c>
      <c r="H11" s="159">
        <v>1</v>
      </c>
      <c r="I11" s="160" t="s">
        <v>467</v>
      </c>
      <c r="J11" s="161">
        <f>IF(G11=0,SUM(산식*0),IF(I11="","",TRUNC(산식,2)*H11))</f>
        <v>4.8</v>
      </c>
      <c r="K11" s="161">
        <f>IF(I11="","",TRUNC(산식,2)*H11*D11)</f>
        <v>19.2</v>
      </c>
      <c r="L11" s="161">
        <f>IF(I11="","",TRUNC(산식,2)*F11*H11)</f>
        <v>0</v>
      </c>
    </row>
    <row r="12" spans="1:14" ht="18" customHeight="1" x14ac:dyDescent="0.15">
      <c r="A12" s="157"/>
      <c r="B12" s="157"/>
      <c r="C12" s="158"/>
      <c r="D12" s="159"/>
      <c r="E12" s="158"/>
      <c r="F12" s="159"/>
      <c r="G12" s="158"/>
      <c r="H12" s="159"/>
      <c r="I12" s="160">
        <v>0</v>
      </c>
      <c r="J12" s="161">
        <f>IF(G12=0,SUM(산식*0),IF(I12="","",TRUNC(산식,2)*H12))</f>
        <v>0</v>
      </c>
      <c r="K12" s="161">
        <f>IF(I12="","",TRUNC(산식,2)*H12*D12)</f>
        <v>0</v>
      </c>
      <c r="L12" s="161">
        <f>IF(I12="","",TRUNC(산식,2)*F12*H12)</f>
        <v>0</v>
      </c>
      <c r="M12" s="1" t="s">
        <v>475</v>
      </c>
      <c r="N12" s="43">
        <f>SUMIF($G$3:$G$34,$M12,$J$3:$J$34)</f>
        <v>36</v>
      </c>
    </row>
    <row r="13" spans="1:14" ht="18" customHeight="1" x14ac:dyDescent="0.15">
      <c r="A13" s="157" t="s">
        <v>454</v>
      </c>
      <c r="B13" s="157" t="s">
        <v>468</v>
      </c>
      <c r="C13" s="158" t="s">
        <v>457</v>
      </c>
      <c r="D13" s="159">
        <v>2</v>
      </c>
      <c r="E13" s="158" t="s">
        <v>79</v>
      </c>
      <c r="F13" s="159">
        <v>1</v>
      </c>
      <c r="G13" s="158" t="s">
        <v>459</v>
      </c>
      <c r="H13" s="159">
        <v>1</v>
      </c>
      <c r="I13" s="160" t="s">
        <v>469</v>
      </c>
      <c r="J13" s="161">
        <f>IF(G13=0,SUM(산식*0),IF(I13="","",TRUNC(산식,2)*H13))</f>
        <v>18</v>
      </c>
      <c r="K13" s="161">
        <f>IF(I13="","",TRUNC(산식,2)*H13*D13)</f>
        <v>36</v>
      </c>
      <c r="L13" s="161">
        <f>IF(I13="","",TRUNC(산식,2)*F13*H13)</f>
        <v>18</v>
      </c>
      <c r="M13" s="1" t="s">
        <v>473</v>
      </c>
      <c r="N13" s="43">
        <f>SUMIF($E$3:$E$34,$M13,$L$3:$L$34)</f>
        <v>36</v>
      </c>
    </row>
    <row r="14" spans="1:14" ht="18" customHeight="1" x14ac:dyDescent="0.15">
      <c r="A14" s="157"/>
      <c r="B14" s="157" t="s">
        <v>463</v>
      </c>
      <c r="C14" s="158" t="s">
        <v>457</v>
      </c>
      <c r="D14" s="159">
        <v>3</v>
      </c>
      <c r="E14" s="158"/>
      <c r="F14" s="159"/>
      <c r="G14" s="158" t="s">
        <v>459</v>
      </c>
      <c r="H14" s="159">
        <v>1</v>
      </c>
      <c r="I14" s="160" t="s">
        <v>467</v>
      </c>
      <c r="J14" s="161">
        <f>IF(G14=0,SUM(산식*0),IF(I14="","",TRUNC(산식,2)*H14))</f>
        <v>4.8</v>
      </c>
      <c r="K14" s="161">
        <f>IF(I14="","",TRUNC(산식,2)*H14*D14)</f>
        <v>14.399999999999999</v>
      </c>
      <c r="L14" s="161">
        <f>IF(I14="","",TRUNC(산식,2)*F14*H14)</f>
        <v>0</v>
      </c>
      <c r="M14" s="1" t="s">
        <v>471</v>
      </c>
      <c r="N14" s="43">
        <f>SUMIF($C$3:$C$34,$M14,$K$3:$K$34)</f>
        <v>72</v>
      </c>
    </row>
    <row r="15" spans="1:14" ht="18" customHeight="1" x14ac:dyDescent="0.15">
      <c r="A15" s="157"/>
      <c r="B15" s="157"/>
      <c r="C15" s="158"/>
      <c r="D15" s="159"/>
      <c r="E15" s="158"/>
      <c r="F15" s="159"/>
      <c r="G15" s="158"/>
      <c r="H15" s="159"/>
      <c r="I15" s="160">
        <v>0</v>
      </c>
      <c r="J15" s="161">
        <f>IF(G15=0,SUM(산식*0),IF(I15="","",TRUNC(산식,2)*H15))</f>
        <v>0</v>
      </c>
      <c r="K15" s="161">
        <f>IF(I15="","",TRUNC(산식,2)*H15*D15)</f>
        <v>0</v>
      </c>
      <c r="L15" s="161">
        <f>IF(I15="","",TRUNC(산식,2)*F15*H15)</f>
        <v>0</v>
      </c>
    </row>
    <row r="16" spans="1:14" ht="18" customHeight="1" x14ac:dyDescent="0.15">
      <c r="A16" s="157" t="s">
        <v>454</v>
      </c>
      <c r="B16" s="157" t="s">
        <v>470</v>
      </c>
      <c r="C16" s="158" t="s">
        <v>472</v>
      </c>
      <c r="D16" s="159">
        <v>2</v>
      </c>
      <c r="E16" s="158" t="s">
        <v>474</v>
      </c>
      <c r="F16" s="159">
        <v>1</v>
      </c>
      <c r="G16" s="158" t="s">
        <v>476</v>
      </c>
      <c r="H16" s="159">
        <v>1</v>
      </c>
      <c r="I16" s="160" t="s">
        <v>477</v>
      </c>
      <c r="J16" s="161">
        <f>IF(G16=0,SUM(산식*0),IF(I16="","",TRUNC(산식,2)*H16))</f>
        <v>36</v>
      </c>
      <c r="K16" s="161">
        <f>IF(I16="","",TRUNC(산식,2)*H16*D16)</f>
        <v>72</v>
      </c>
      <c r="L16" s="161">
        <f>IF(I16="","",TRUNC(산식,2)*F16*H16)</f>
        <v>36</v>
      </c>
    </row>
    <row r="17" spans="1:12" ht="18" customHeight="1" x14ac:dyDescent="0.15">
      <c r="A17" s="157"/>
      <c r="B17" s="157"/>
      <c r="C17" s="158"/>
      <c r="D17" s="159"/>
      <c r="E17" s="158"/>
      <c r="F17" s="159"/>
      <c r="G17" s="158"/>
      <c r="H17" s="159"/>
      <c r="I17" s="160">
        <v>0</v>
      </c>
      <c r="J17" s="161">
        <f>IF(G17=0,SUM(산식*0),IF(I17="","",TRUNC(산식,2)*H17))</f>
        <v>0</v>
      </c>
      <c r="K17" s="161">
        <f>IF(I17="","",TRUNC(산식,2)*H17*D17)</f>
        <v>0</v>
      </c>
      <c r="L17" s="161">
        <f>IF(I17="","",TRUNC(산식,2)*F17*H17)</f>
        <v>0</v>
      </c>
    </row>
    <row r="18" spans="1:12" ht="18" customHeight="1" x14ac:dyDescent="0.15">
      <c r="A18" s="157"/>
      <c r="B18" s="157"/>
      <c r="C18" s="158"/>
      <c r="D18" s="159"/>
      <c r="E18" s="158"/>
      <c r="F18" s="159"/>
      <c r="G18" s="158"/>
      <c r="H18" s="159"/>
      <c r="I18" s="160">
        <v>0</v>
      </c>
      <c r="J18" s="161">
        <f>IF(G18=0,SUM(산식*0),IF(I18="","",TRUNC(산식,2)*H18))</f>
        <v>0</v>
      </c>
      <c r="K18" s="161">
        <f>IF(I18="","",TRUNC(산식,2)*H18*D18)</f>
        <v>0</v>
      </c>
      <c r="L18" s="161">
        <f>IF(I18="","",TRUNC(산식,2)*F18*H18)</f>
        <v>0</v>
      </c>
    </row>
    <row r="19" spans="1:12" ht="18" customHeight="1" x14ac:dyDescent="0.15">
      <c r="A19" s="157"/>
      <c r="B19" s="157"/>
      <c r="C19" s="158"/>
      <c r="D19" s="159"/>
      <c r="E19" s="158"/>
      <c r="F19" s="159"/>
      <c r="G19" s="158"/>
      <c r="H19" s="159"/>
      <c r="I19" s="160">
        <v>0</v>
      </c>
      <c r="J19" s="161">
        <f>IF(G19=0,SUM(산식*0),IF(I19="","",TRUNC(산식,2)*H19))</f>
        <v>0</v>
      </c>
      <c r="K19" s="161">
        <f>IF(I19="","",TRUNC(산식,2)*H19*D19)</f>
        <v>0</v>
      </c>
      <c r="L19" s="161">
        <f>IF(I19="","",TRUNC(산식,2)*F19*H19)</f>
        <v>0</v>
      </c>
    </row>
    <row r="20" spans="1:12" ht="18" customHeight="1" x14ac:dyDescent="0.15">
      <c r="A20" s="157"/>
      <c r="B20" s="157"/>
      <c r="C20" s="158"/>
      <c r="D20" s="159"/>
      <c r="E20" s="158"/>
      <c r="F20" s="159"/>
      <c r="G20" s="158"/>
      <c r="H20" s="159"/>
      <c r="I20" s="160">
        <v>0</v>
      </c>
      <c r="J20" s="161">
        <f>IF(G20=0,SUM(산식*0),IF(I20="","",TRUNC(산식,2)*H20))</f>
        <v>0</v>
      </c>
      <c r="K20" s="161">
        <f>IF(I20="","",TRUNC(산식,2)*H20*D20)</f>
        <v>0</v>
      </c>
      <c r="L20" s="161">
        <f>IF(I20="","",TRUNC(산식,2)*F20*H20)</f>
        <v>0</v>
      </c>
    </row>
    <row r="21" spans="1:12" ht="18" customHeight="1" x14ac:dyDescent="0.15">
      <c r="A21" s="157"/>
      <c r="B21" s="157"/>
      <c r="C21" s="158"/>
      <c r="D21" s="159"/>
      <c r="E21" s="158"/>
      <c r="F21" s="159"/>
      <c r="G21" s="158"/>
      <c r="H21" s="159"/>
      <c r="I21" s="160">
        <v>0</v>
      </c>
      <c r="J21" s="161">
        <f>IF(G21=0,SUM(산식*0),IF(I21="","",TRUNC(산식,2)*H21))</f>
        <v>0</v>
      </c>
      <c r="K21" s="161">
        <f>IF(I21="","",TRUNC(산식,2)*H21*D21)</f>
        <v>0</v>
      </c>
      <c r="L21" s="161">
        <f>IF(I21="","",TRUNC(산식,2)*F21*H21)</f>
        <v>0</v>
      </c>
    </row>
    <row r="22" spans="1:12" ht="18" customHeight="1" x14ac:dyDescent="0.15">
      <c r="A22" s="157"/>
      <c r="B22" s="157"/>
      <c r="C22" s="158"/>
      <c r="D22" s="159"/>
      <c r="E22" s="158"/>
      <c r="F22" s="159"/>
      <c r="G22" s="158"/>
      <c r="H22" s="159"/>
      <c r="I22" s="160">
        <v>0</v>
      </c>
      <c r="J22" s="161">
        <f>IF(G22=0,SUM(산식*0),IF(I22="","",TRUNC(산식,2)*H22))</f>
        <v>0</v>
      </c>
      <c r="K22" s="161">
        <f>IF(I22="","",TRUNC(산식,2)*H22*D22)</f>
        <v>0</v>
      </c>
      <c r="L22" s="161">
        <f>IF(I22="","",TRUNC(산식,2)*F22*H22)</f>
        <v>0</v>
      </c>
    </row>
    <row r="23" spans="1:12" ht="18" customHeight="1" x14ac:dyDescent="0.15">
      <c r="A23" s="157"/>
      <c r="B23" s="157"/>
      <c r="C23" s="158"/>
      <c r="D23" s="159"/>
      <c r="E23" s="158"/>
      <c r="F23" s="159"/>
      <c r="G23" s="158"/>
      <c r="H23" s="159"/>
      <c r="I23" s="160">
        <v>0</v>
      </c>
      <c r="J23" s="161">
        <f>IF(G23=0,SUM(산식*0),IF(I23="","",TRUNC(산식,2)*H23))</f>
        <v>0</v>
      </c>
      <c r="K23" s="161">
        <f>IF(I23="","",TRUNC(산식,2)*H23*D23)</f>
        <v>0</v>
      </c>
      <c r="L23" s="161">
        <f>IF(I23="","",TRUNC(산식,2)*F23*H23)</f>
        <v>0</v>
      </c>
    </row>
    <row r="24" spans="1:12" ht="18" customHeight="1" x14ac:dyDescent="0.15">
      <c r="A24" s="157"/>
      <c r="B24" s="157"/>
      <c r="C24" s="158"/>
      <c r="D24" s="159"/>
      <c r="E24" s="158"/>
      <c r="F24" s="159"/>
      <c r="G24" s="158"/>
      <c r="H24" s="159"/>
      <c r="I24" s="160">
        <v>0</v>
      </c>
      <c r="J24" s="161">
        <f>IF(G24=0,SUM(산식*0),IF(I24="","",TRUNC(산식,2)*H24))</f>
        <v>0</v>
      </c>
      <c r="K24" s="161">
        <f>IF(I24="","",TRUNC(산식,2)*H24*D24)</f>
        <v>0</v>
      </c>
      <c r="L24" s="161">
        <f>IF(I24="","",TRUNC(산식,2)*F24*H24)</f>
        <v>0</v>
      </c>
    </row>
    <row r="25" spans="1:12" ht="18" customHeight="1" x14ac:dyDescent="0.15">
      <c r="A25" s="157"/>
      <c r="B25" s="157"/>
      <c r="C25" s="158"/>
      <c r="D25" s="159"/>
      <c r="E25" s="158"/>
      <c r="F25" s="159"/>
      <c r="G25" s="158"/>
      <c r="H25" s="159"/>
      <c r="I25" s="160">
        <v>0</v>
      </c>
      <c r="J25" s="161">
        <f>IF(G25=0,SUM(산식*0),IF(I25="","",TRUNC(산식,2)*H25))</f>
        <v>0</v>
      </c>
      <c r="K25" s="161">
        <f>IF(I25="","",TRUNC(산식,2)*H25*D25)</f>
        <v>0</v>
      </c>
      <c r="L25" s="161">
        <f>IF(I25="","",TRUNC(산식,2)*F25*H25)</f>
        <v>0</v>
      </c>
    </row>
    <row r="26" spans="1:12" ht="18" customHeight="1" x14ac:dyDescent="0.15">
      <c r="A26" s="157"/>
      <c r="B26" s="157"/>
      <c r="C26" s="158"/>
      <c r="D26" s="159"/>
      <c r="E26" s="158"/>
      <c r="F26" s="159"/>
      <c r="G26" s="158"/>
      <c r="H26" s="159"/>
      <c r="I26" s="160">
        <v>0</v>
      </c>
      <c r="J26" s="161">
        <f>IF(G26=0,SUM(산식*0),IF(I26="","",TRUNC(산식,2)*H26))</f>
        <v>0</v>
      </c>
      <c r="K26" s="161">
        <f>IF(I26="","",TRUNC(산식,2)*H26*D26)</f>
        <v>0</v>
      </c>
      <c r="L26" s="161">
        <f>IF(I26="","",TRUNC(산식,2)*F26*H26)</f>
        <v>0</v>
      </c>
    </row>
    <row r="27" spans="1:12" ht="18" customHeight="1" x14ac:dyDescent="0.15">
      <c r="A27" s="157"/>
      <c r="B27" s="157"/>
      <c r="C27" s="158"/>
      <c r="D27" s="159"/>
      <c r="E27" s="158"/>
      <c r="F27" s="159"/>
      <c r="G27" s="158"/>
      <c r="H27" s="159"/>
      <c r="I27" s="160">
        <v>0</v>
      </c>
      <c r="J27" s="161">
        <f>IF(G27=0,SUM(산식*0),IF(I27="","",TRUNC(산식,2)*H27))</f>
        <v>0</v>
      </c>
      <c r="K27" s="161">
        <f>IF(I27="","",TRUNC(산식,2)*H27*D27)</f>
        <v>0</v>
      </c>
      <c r="L27" s="161">
        <f>IF(I27="","",TRUNC(산식,2)*F27*H27)</f>
        <v>0</v>
      </c>
    </row>
    <row r="28" spans="1:12" ht="18" customHeight="1" x14ac:dyDescent="0.15">
      <c r="A28" s="157"/>
      <c r="B28" s="157"/>
      <c r="C28" s="158"/>
      <c r="D28" s="159"/>
      <c r="E28" s="158"/>
      <c r="F28" s="159"/>
      <c r="G28" s="158"/>
      <c r="H28" s="159"/>
      <c r="I28" s="160">
        <v>0</v>
      </c>
      <c r="J28" s="161">
        <f>IF(G28=0,SUM(산식*0),IF(I28="","",TRUNC(산식,2)*H28))</f>
        <v>0</v>
      </c>
      <c r="K28" s="161">
        <f>IF(I28="","",TRUNC(산식,2)*H28*D28)</f>
        <v>0</v>
      </c>
      <c r="L28" s="161">
        <f>IF(I28="","",TRUNC(산식,2)*F28*H28)</f>
        <v>0</v>
      </c>
    </row>
    <row r="29" spans="1:12" ht="18" customHeight="1" x14ac:dyDescent="0.15">
      <c r="A29" s="157"/>
      <c r="B29" s="157"/>
      <c r="C29" s="158"/>
      <c r="D29" s="159"/>
      <c r="E29" s="158"/>
      <c r="F29" s="159"/>
      <c r="G29" s="158"/>
      <c r="H29" s="159"/>
      <c r="I29" s="160">
        <v>0</v>
      </c>
      <c r="J29" s="161">
        <f>IF(G29=0,SUM(산식*0),IF(I29="","",TRUNC(산식,2)*H29))</f>
        <v>0</v>
      </c>
      <c r="K29" s="161">
        <f>IF(I29="","",TRUNC(산식,2)*H29*D29)</f>
        <v>0</v>
      </c>
      <c r="L29" s="161">
        <f>IF(I29="","",TRUNC(산식,2)*F29*H29)</f>
        <v>0</v>
      </c>
    </row>
    <row r="30" spans="1:12" ht="18" customHeight="1" x14ac:dyDescent="0.15">
      <c r="A30" s="157"/>
      <c r="B30" s="157"/>
      <c r="C30" s="158"/>
      <c r="D30" s="159"/>
      <c r="E30" s="158"/>
      <c r="F30" s="159"/>
      <c r="G30" s="158"/>
      <c r="H30" s="159"/>
      <c r="I30" s="160">
        <v>0</v>
      </c>
      <c r="J30" s="161">
        <f>IF(G30=0,SUM(산식*0),IF(I30="","",TRUNC(산식,2)*H30))</f>
        <v>0</v>
      </c>
      <c r="K30" s="161">
        <f>IF(I30="","",TRUNC(산식,2)*H30*D30)</f>
        <v>0</v>
      </c>
      <c r="L30" s="161">
        <f>IF(I30="","",TRUNC(산식,2)*F30*H30)</f>
        <v>0</v>
      </c>
    </row>
    <row r="31" spans="1:12" ht="18" customHeight="1" x14ac:dyDescent="0.15">
      <c r="A31" s="157"/>
      <c r="B31" s="157"/>
      <c r="C31" s="158"/>
      <c r="D31" s="159"/>
      <c r="E31" s="158"/>
      <c r="F31" s="159"/>
      <c r="G31" s="158"/>
      <c r="H31" s="159"/>
      <c r="I31" s="160">
        <v>0</v>
      </c>
      <c r="J31" s="161">
        <f>IF(G31=0,SUM(산식*0),IF(I31="","",TRUNC(산식,2)*H31))</f>
        <v>0</v>
      </c>
      <c r="K31" s="161">
        <f>IF(I31="","",TRUNC(산식,2)*H31*D31)</f>
        <v>0</v>
      </c>
      <c r="L31" s="161">
        <f>IF(I31="","",TRUNC(산식,2)*F31*H31)</f>
        <v>0</v>
      </c>
    </row>
    <row r="32" spans="1:12" ht="18" customHeight="1" x14ac:dyDescent="0.15">
      <c r="A32" s="157"/>
      <c r="B32" s="157"/>
      <c r="C32" s="158"/>
      <c r="D32" s="159"/>
      <c r="E32" s="158"/>
      <c r="F32" s="159"/>
      <c r="G32" s="158"/>
      <c r="H32" s="159"/>
      <c r="I32" s="160">
        <v>0</v>
      </c>
      <c r="J32" s="161">
        <f>IF(G32=0,SUM(산식*0),IF(I32="","",TRUNC(산식,2)*H32))</f>
        <v>0</v>
      </c>
      <c r="K32" s="161">
        <f>IF(I32="","",TRUNC(산식,2)*H32*D32)</f>
        <v>0</v>
      </c>
      <c r="L32" s="161">
        <f>IF(I32="","",TRUNC(산식,2)*F32*H32)</f>
        <v>0</v>
      </c>
    </row>
    <row r="33" spans="1:14" ht="18" customHeight="1" x14ac:dyDescent="0.15">
      <c r="A33" s="157"/>
      <c r="B33" s="157"/>
      <c r="C33" s="158"/>
      <c r="D33" s="159"/>
      <c r="E33" s="158"/>
      <c r="F33" s="159"/>
      <c r="G33" s="158"/>
      <c r="H33" s="159"/>
      <c r="I33" s="160">
        <v>0</v>
      </c>
      <c r="J33" s="161">
        <f>IF(G33=0,SUM(산식*0),IF(I33="","",TRUNC(산식,2)*H33))</f>
        <v>0</v>
      </c>
      <c r="K33" s="161">
        <f>IF(I33="","",TRUNC(산식,2)*H33*D33)</f>
        <v>0</v>
      </c>
      <c r="L33" s="161">
        <f>IF(I33="","",TRUNC(산식,2)*F33*H33)</f>
        <v>0</v>
      </c>
    </row>
    <row r="34" spans="1:14" ht="18" customHeight="1" x14ac:dyDescent="0.15">
      <c r="A34" s="157"/>
      <c r="B34" s="157"/>
      <c r="C34" s="158"/>
      <c r="D34" s="159"/>
      <c r="E34" s="158"/>
      <c r="F34" s="159"/>
      <c r="G34" s="158"/>
      <c r="H34" s="159"/>
      <c r="I34" s="160">
        <v>0</v>
      </c>
      <c r="J34" s="161">
        <f>IF(G34=0,SUM(산식*0),IF(I34="","",TRUNC(산식,2)*H34))</f>
        <v>0</v>
      </c>
      <c r="K34" s="161">
        <f>IF(I34="","",TRUNC(산식,2)*H34*D34)</f>
        <v>0</v>
      </c>
      <c r="L34" s="161">
        <f>IF(I34="","",TRUNC(산식,2)*F34*H34)</f>
        <v>0</v>
      </c>
    </row>
    <row r="35" spans="1:14" s="2" customFormat="1" ht="18" customHeight="1" x14ac:dyDescent="0.15">
      <c r="A35" s="321" t="s">
        <v>451</v>
      </c>
      <c r="B35" s="321"/>
      <c r="C35" s="321"/>
      <c r="D35" s="321"/>
      <c r="E35" s="321"/>
      <c r="F35" s="321"/>
      <c r="G35" s="321"/>
      <c r="H35" s="321"/>
      <c r="I35" s="321"/>
      <c r="K35" s="322" t="s">
        <v>32</v>
      </c>
      <c r="L35" s="322"/>
      <c r="M35" s="1">
        <v>0</v>
      </c>
      <c r="N35" s="43">
        <f>SUMIF($G$37:$G$68,$M35,$J$37:$J$68)</f>
        <v>0</v>
      </c>
    </row>
    <row r="36" spans="1:14" s="2" customFormat="1" ht="18" customHeight="1" x14ac:dyDescent="0.15">
      <c r="A36" s="154" t="s">
        <v>0</v>
      </c>
      <c r="B36" s="155" t="s">
        <v>27</v>
      </c>
      <c r="C36" s="323" t="s">
        <v>28</v>
      </c>
      <c r="D36" s="323"/>
      <c r="E36" s="323"/>
      <c r="F36" s="323"/>
      <c r="G36" s="323"/>
      <c r="H36" s="323"/>
      <c r="I36" s="156" t="s">
        <v>29</v>
      </c>
      <c r="J36" s="156" t="s">
        <v>30</v>
      </c>
      <c r="K36" s="324" t="s">
        <v>31</v>
      </c>
      <c r="L36" s="324"/>
      <c r="N36" s="44" t="s">
        <v>78</v>
      </c>
    </row>
    <row r="37" spans="1:14" ht="18" customHeight="1" x14ac:dyDescent="0.15">
      <c r="A37" s="157" t="s">
        <v>499</v>
      </c>
      <c r="B37" s="157" t="s">
        <v>500</v>
      </c>
      <c r="C37" s="158" t="s">
        <v>502</v>
      </c>
      <c r="D37" s="159"/>
      <c r="E37" s="158"/>
      <c r="F37" s="159"/>
      <c r="G37" s="158" t="str">
        <f>C37</f>
        <v>W:75xH:60-M/D</v>
      </c>
      <c r="H37" s="159">
        <v>1</v>
      </c>
      <c r="I37" s="160" t="s">
        <v>508</v>
      </c>
      <c r="J37" s="161">
        <f>IF(G37=0,SUM(산식*0),IF(I37="","",TRUNC(산식,2)*H37))</f>
        <v>57.4</v>
      </c>
      <c r="K37" s="161">
        <f>IF(I37="","",TRUNC(산식,2)*H37*D37)</f>
        <v>0</v>
      </c>
      <c r="L37" s="161">
        <f>IF(I37="","",TRUNC(산식,2)*F37*H37)</f>
        <v>0</v>
      </c>
      <c r="M37" s="1" t="s">
        <v>458</v>
      </c>
      <c r="N37" s="43">
        <f>SUMIF($G$37:$G$68,$M37,$J$37:$J$68)</f>
        <v>46.1</v>
      </c>
    </row>
    <row r="38" spans="1:14" ht="18" customHeight="1" x14ac:dyDescent="0.15">
      <c r="A38" s="157"/>
      <c r="B38" s="157"/>
      <c r="C38" s="158"/>
      <c r="D38" s="159"/>
      <c r="E38" s="158"/>
      <c r="F38" s="159"/>
      <c r="G38" s="158"/>
      <c r="H38" s="159"/>
      <c r="I38" s="160">
        <v>0</v>
      </c>
      <c r="J38" s="161">
        <f>IF(G38=0,SUM(산식*0),IF(I38="","",TRUNC(산식,2)*H38))</f>
        <v>0</v>
      </c>
      <c r="K38" s="161">
        <f>IF(I38="","",TRUNC(산식,2)*H38*D38)</f>
        <v>0</v>
      </c>
      <c r="L38" s="161">
        <f>IF(I38="","",TRUNC(산식,2)*F38*H38)</f>
        <v>0</v>
      </c>
      <c r="M38" s="1" t="s">
        <v>461</v>
      </c>
      <c r="N38" s="43">
        <f>SUMIF($G$37:$G$68,$M38,$J$37:$J$68)</f>
        <v>42.3</v>
      </c>
    </row>
    <row r="39" spans="1:14" ht="18" customHeight="1" x14ac:dyDescent="0.15">
      <c r="A39" s="157" t="s">
        <v>483</v>
      </c>
      <c r="B39" s="157" t="s">
        <v>485</v>
      </c>
      <c r="C39" s="158" t="s">
        <v>487</v>
      </c>
      <c r="D39" s="159">
        <v>1</v>
      </c>
      <c r="E39" s="158"/>
      <c r="F39" s="159"/>
      <c r="G39" s="158"/>
      <c r="H39" s="159">
        <v>1</v>
      </c>
      <c r="I39" s="160" t="s">
        <v>492</v>
      </c>
      <c r="J39" s="161">
        <f>IF(G39=0,SUM(산식*0),IF(I39="","",TRUNC(산식,2)*H39))</f>
        <v>0</v>
      </c>
      <c r="K39" s="161">
        <f>IF(I39="","",TRUNC(산식,2)*H39*D39)</f>
        <v>18.100000000000001</v>
      </c>
      <c r="L39" s="161">
        <f>IF(I39="","",TRUNC(산식,2)*F39*H39)</f>
        <v>0</v>
      </c>
      <c r="M39" s="1" t="s">
        <v>490</v>
      </c>
      <c r="N39" s="43">
        <f>SUMIF($E$37:$E$68,$M39,$L$37:$L$68)</f>
        <v>46.1</v>
      </c>
    </row>
    <row r="40" spans="1:14" ht="18" customHeight="1" x14ac:dyDescent="0.15">
      <c r="A40" s="157" t="s">
        <v>484</v>
      </c>
      <c r="B40" s="157" t="s">
        <v>485</v>
      </c>
      <c r="C40" s="158" t="s">
        <v>487</v>
      </c>
      <c r="D40" s="159">
        <v>1</v>
      </c>
      <c r="E40" s="158"/>
      <c r="F40" s="159"/>
      <c r="G40" s="158" t="s">
        <v>462</v>
      </c>
      <c r="H40" s="159">
        <v>1</v>
      </c>
      <c r="I40" s="160" t="s">
        <v>493</v>
      </c>
      <c r="J40" s="161">
        <f>IF(G40=0,SUM(산식*0),IF(I40="","",TRUNC(산식,2)*H40))</f>
        <v>15.1</v>
      </c>
      <c r="K40" s="161">
        <f>IF(I40="","",TRUNC(산식,2)*H40*D40)</f>
        <v>15.1</v>
      </c>
      <c r="L40" s="161">
        <f>IF(I40="","",TRUNC(산식,2)*F40*H40)</f>
        <v>0</v>
      </c>
      <c r="M40" s="1" t="s">
        <v>488</v>
      </c>
      <c r="N40" s="43">
        <f>SUMIF($C$37:$C$68,$M40,$K$37:$K$68)</f>
        <v>92.2</v>
      </c>
    </row>
    <row r="41" spans="1:14" ht="18" customHeight="1" x14ac:dyDescent="0.15">
      <c r="A41" s="157"/>
      <c r="B41" s="157"/>
      <c r="C41" s="158" t="s">
        <v>489</v>
      </c>
      <c r="D41" s="159">
        <v>2</v>
      </c>
      <c r="E41" s="158" t="s">
        <v>491</v>
      </c>
      <c r="F41" s="159">
        <v>1</v>
      </c>
      <c r="G41" s="158" t="s">
        <v>459</v>
      </c>
      <c r="H41" s="159">
        <v>1</v>
      </c>
      <c r="I41" s="160" t="s">
        <v>494</v>
      </c>
      <c r="J41" s="161">
        <f>IF(G41=0,SUM(산식*0),IF(I41="","",TRUNC(산식,2)*H41))</f>
        <v>14.2</v>
      </c>
      <c r="K41" s="161">
        <f>IF(I41="","",TRUNC(산식,2)*H41*D41)</f>
        <v>28.4</v>
      </c>
      <c r="L41" s="161">
        <f>IF(I41="","",TRUNC(산식,2)*F41*H41)</f>
        <v>14.2</v>
      </c>
      <c r="M41" s="1" t="s">
        <v>486</v>
      </c>
      <c r="N41" s="43">
        <f>SUMIF($C$37:$C$68,$M41,$K$37:$K$68)</f>
        <v>115</v>
      </c>
    </row>
    <row r="42" spans="1:14" ht="18" customHeight="1" x14ac:dyDescent="0.15">
      <c r="A42" s="157" t="s">
        <v>495</v>
      </c>
      <c r="B42" s="157" t="s">
        <v>485</v>
      </c>
      <c r="C42" s="158" t="s">
        <v>487</v>
      </c>
      <c r="D42" s="159">
        <v>1</v>
      </c>
      <c r="E42" s="158"/>
      <c r="F42" s="159"/>
      <c r="G42" s="158"/>
      <c r="H42" s="159">
        <v>1</v>
      </c>
      <c r="I42" s="160" t="s">
        <v>496</v>
      </c>
      <c r="J42" s="161">
        <f>IF(G42=0,SUM(산식*0),IF(I42="","",TRUNC(산식,2)*H42))</f>
        <v>0</v>
      </c>
      <c r="K42" s="161">
        <f>IF(I42="","",TRUNC(산식,2)*H42*D42)</f>
        <v>12.4</v>
      </c>
      <c r="L42" s="161">
        <f>IF(I42="","",TRUNC(산식,2)*F42*H42)</f>
        <v>0</v>
      </c>
    </row>
    <row r="43" spans="1:14" ht="18" customHeight="1" x14ac:dyDescent="0.15">
      <c r="A43" s="157" t="s">
        <v>497</v>
      </c>
      <c r="B43" s="157" t="s">
        <v>485</v>
      </c>
      <c r="C43" s="158" t="s">
        <v>487</v>
      </c>
      <c r="D43" s="159">
        <v>1</v>
      </c>
      <c r="E43" s="158"/>
      <c r="F43" s="159"/>
      <c r="G43" s="158"/>
      <c r="H43" s="159">
        <v>1</v>
      </c>
      <c r="I43" s="160" t="s">
        <v>498</v>
      </c>
      <c r="J43" s="161">
        <f>IF(G43=0,SUM(산식*0),IF(I43="","",TRUNC(산식,2)*H43))</f>
        <v>0</v>
      </c>
      <c r="K43" s="161">
        <f>IF(I43="","",TRUNC(산식,2)*H43*D43)</f>
        <v>16.399999999999999</v>
      </c>
      <c r="L43" s="161">
        <f>IF(I43="","",TRUNC(산식,2)*F43*H43)</f>
        <v>0</v>
      </c>
    </row>
    <row r="44" spans="1:14" ht="18" customHeight="1" x14ac:dyDescent="0.15">
      <c r="A44" s="157"/>
      <c r="B44" s="157"/>
      <c r="C44" s="158"/>
      <c r="D44" s="159"/>
      <c r="E44" s="158"/>
      <c r="F44" s="159"/>
      <c r="G44" s="158"/>
      <c r="H44" s="159"/>
      <c r="I44" s="160">
        <v>0</v>
      </c>
      <c r="J44" s="161">
        <f>IF(G44=0,SUM(산식*0),IF(I44="","",TRUNC(산식,2)*H44))</f>
        <v>0</v>
      </c>
      <c r="K44" s="161">
        <f>IF(I44="","",TRUNC(산식,2)*H44*D44)</f>
        <v>0</v>
      </c>
      <c r="L44" s="161">
        <f>IF(I44="","",TRUNC(산식,2)*F44*H44)</f>
        <v>0</v>
      </c>
    </row>
    <row r="45" spans="1:14" ht="18" customHeight="1" x14ac:dyDescent="0.15">
      <c r="A45" s="157" t="s">
        <v>483</v>
      </c>
      <c r="B45" s="157" t="s">
        <v>455</v>
      </c>
      <c r="C45" s="158" t="s">
        <v>487</v>
      </c>
      <c r="D45" s="159">
        <v>1</v>
      </c>
      <c r="E45" s="158"/>
      <c r="F45" s="159"/>
      <c r="G45" s="158"/>
      <c r="H45" s="159">
        <v>1</v>
      </c>
      <c r="I45" s="160" t="s">
        <v>503</v>
      </c>
      <c r="J45" s="161">
        <f>IF(G45=0,SUM(산식*0),IF(I45="","",TRUNC(산식,2)*H45))</f>
        <v>0</v>
      </c>
      <c r="K45" s="161">
        <f>IF(I45="","",TRUNC(산식,2)*H45*D45)</f>
        <v>14.4</v>
      </c>
      <c r="L45" s="161">
        <f>IF(I45="","",TRUNC(산식,2)*F45*H45)</f>
        <v>0</v>
      </c>
      <c r="M45" s="1" t="s">
        <v>501</v>
      </c>
      <c r="N45" s="43">
        <f>SUMIF($G$37:$G$68,$M45,$J$37:$J$68)</f>
        <v>57.4</v>
      </c>
    </row>
    <row r="46" spans="1:14" ht="18" customHeight="1" x14ac:dyDescent="0.15">
      <c r="A46" s="157" t="s">
        <v>483</v>
      </c>
      <c r="B46" s="157" t="s">
        <v>455</v>
      </c>
      <c r="C46" s="158" t="s">
        <v>487</v>
      </c>
      <c r="D46" s="159">
        <v>1</v>
      </c>
      <c r="E46" s="158"/>
      <c r="F46" s="159"/>
      <c r="G46" s="158"/>
      <c r="H46" s="159">
        <v>1</v>
      </c>
      <c r="I46" s="160" t="s">
        <v>504</v>
      </c>
      <c r="J46" s="161">
        <f>IF(G46=0,SUM(산식*0),IF(I46="","",TRUNC(산식,2)*H46))</f>
        <v>0</v>
      </c>
      <c r="K46" s="161">
        <f>IF(I46="","",TRUNC(산식,2)*H46*D46)</f>
        <v>2</v>
      </c>
      <c r="L46" s="161">
        <f>IF(I46="","",TRUNC(산식,2)*F46*H46)</f>
        <v>0</v>
      </c>
    </row>
    <row r="47" spans="1:14" ht="18" customHeight="1" x14ac:dyDescent="0.15">
      <c r="A47" s="157"/>
      <c r="B47" s="157"/>
      <c r="C47" s="158" t="s">
        <v>487</v>
      </c>
      <c r="D47" s="159">
        <v>1</v>
      </c>
      <c r="E47" s="158"/>
      <c r="F47" s="159"/>
      <c r="G47" s="158" t="s">
        <v>462</v>
      </c>
      <c r="H47" s="159">
        <v>1</v>
      </c>
      <c r="I47" s="160" t="s">
        <v>505</v>
      </c>
      <c r="J47" s="161">
        <f>IF(G47=0,SUM(산식*0),IF(I47="","",TRUNC(산식,2)*H47))</f>
        <v>13.1</v>
      </c>
      <c r="K47" s="161">
        <f>IF(I47="","",TRUNC(산식,2)*H47*D47)</f>
        <v>13.1</v>
      </c>
      <c r="L47" s="161">
        <f>IF(I47="","",TRUNC(산식,2)*F47*H47)</f>
        <v>0</v>
      </c>
    </row>
    <row r="48" spans="1:14" ht="18" customHeight="1" x14ac:dyDescent="0.15">
      <c r="A48" s="157"/>
      <c r="B48" s="157"/>
      <c r="C48" s="158" t="s">
        <v>489</v>
      </c>
      <c r="D48" s="159">
        <v>2</v>
      </c>
      <c r="E48" s="158" t="s">
        <v>491</v>
      </c>
      <c r="F48" s="159">
        <v>1</v>
      </c>
      <c r="G48" s="158" t="s">
        <v>459</v>
      </c>
      <c r="H48" s="159">
        <v>1</v>
      </c>
      <c r="I48" s="160" t="s">
        <v>506</v>
      </c>
      <c r="J48" s="161">
        <f>IF(G48=0,SUM(산식*0),IF(I48="","",TRUNC(산식,2)*H48))</f>
        <v>8.1</v>
      </c>
      <c r="K48" s="161">
        <f>IF(I48="","",TRUNC(산식,2)*H48*D48)</f>
        <v>16.2</v>
      </c>
      <c r="L48" s="161">
        <f>IF(I48="","",TRUNC(산식,2)*F48*H48)</f>
        <v>8.1</v>
      </c>
    </row>
    <row r="49" spans="1:12" ht="18" customHeight="1" x14ac:dyDescent="0.15">
      <c r="A49" s="157"/>
      <c r="B49" s="157"/>
      <c r="C49" s="158"/>
      <c r="D49" s="159"/>
      <c r="E49" s="158"/>
      <c r="F49" s="159"/>
      <c r="G49" s="158"/>
      <c r="H49" s="159"/>
      <c r="I49" s="160">
        <v>0</v>
      </c>
      <c r="J49" s="161">
        <f>IF(G49=0,SUM(산식*0),IF(I49="","",TRUNC(산식,2)*H49))</f>
        <v>0</v>
      </c>
      <c r="K49" s="161">
        <f>IF(I49="","",TRUNC(산식,2)*H49*D49)</f>
        <v>0</v>
      </c>
      <c r="L49" s="161">
        <f>IF(I49="","",TRUNC(산식,2)*F49*H49)</f>
        <v>0</v>
      </c>
    </row>
    <row r="50" spans="1:12" ht="18" customHeight="1" x14ac:dyDescent="0.15">
      <c r="A50" s="157" t="s">
        <v>483</v>
      </c>
      <c r="B50" s="157" t="s">
        <v>507</v>
      </c>
      <c r="C50" s="158" t="s">
        <v>489</v>
      </c>
      <c r="D50" s="159">
        <v>2</v>
      </c>
      <c r="E50" s="158" t="s">
        <v>491</v>
      </c>
      <c r="F50" s="159">
        <v>1</v>
      </c>
      <c r="G50" s="158" t="s">
        <v>459</v>
      </c>
      <c r="H50" s="159">
        <v>1</v>
      </c>
      <c r="I50" s="160" t="s">
        <v>509</v>
      </c>
      <c r="J50" s="161">
        <f>IF(G50=0,SUM(산식*0),IF(I50="","",TRUNC(산식,2)*H50))</f>
        <v>17.2</v>
      </c>
      <c r="K50" s="161">
        <f>IF(I50="","",TRUNC(산식,2)*H50*D50)</f>
        <v>34.4</v>
      </c>
      <c r="L50" s="161">
        <f>IF(I50="","",TRUNC(산식,2)*F50*H50)</f>
        <v>17.2</v>
      </c>
    </row>
    <row r="51" spans="1:12" ht="18" customHeight="1" x14ac:dyDescent="0.15">
      <c r="A51" s="157"/>
      <c r="B51" s="157"/>
      <c r="C51" s="158"/>
      <c r="D51" s="159"/>
      <c r="E51" s="158"/>
      <c r="F51" s="159"/>
      <c r="G51" s="158"/>
      <c r="H51" s="159"/>
      <c r="I51" s="160">
        <v>0</v>
      </c>
      <c r="J51" s="161">
        <f>IF(G51=0,SUM(산식*0),IF(I51="","",TRUNC(산식,2)*H51))</f>
        <v>0</v>
      </c>
      <c r="K51" s="161">
        <f>IF(I51="","",TRUNC(산식,2)*H51*D51)</f>
        <v>0</v>
      </c>
      <c r="L51" s="161">
        <f>IF(I51="","",TRUNC(산식,2)*F51*H51)</f>
        <v>0</v>
      </c>
    </row>
    <row r="52" spans="1:12" ht="18" customHeight="1" x14ac:dyDescent="0.15">
      <c r="A52" s="157" t="s">
        <v>483</v>
      </c>
      <c r="B52" s="157" t="s">
        <v>465</v>
      </c>
      <c r="C52" s="158" t="s">
        <v>487</v>
      </c>
      <c r="D52" s="159">
        <v>1</v>
      </c>
      <c r="E52" s="158"/>
      <c r="F52" s="159"/>
      <c r="G52" s="158"/>
      <c r="H52" s="159">
        <v>1</v>
      </c>
      <c r="I52" s="160" t="s">
        <v>510</v>
      </c>
      <c r="J52" s="161">
        <f>IF(G52=0,SUM(산식*0),IF(I52="","",TRUNC(산식,2)*H52))</f>
        <v>0</v>
      </c>
      <c r="K52" s="161">
        <f>IF(I52="","",TRUNC(산식,2)*H52*D52)</f>
        <v>7.4</v>
      </c>
      <c r="L52" s="161">
        <f>IF(I52="","",TRUNC(산식,2)*F52*H52)</f>
        <v>0</v>
      </c>
    </row>
    <row r="53" spans="1:12" ht="18" customHeight="1" x14ac:dyDescent="0.15">
      <c r="A53" s="157" t="s">
        <v>484</v>
      </c>
      <c r="B53" s="157" t="s">
        <v>465</v>
      </c>
      <c r="C53" s="158" t="s">
        <v>487</v>
      </c>
      <c r="D53" s="159">
        <v>1</v>
      </c>
      <c r="E53" s="158"/>
      <c r="F53" s="159"/>
      <c r="G53" s="158"/>
      <c r="H53" s="159">
        <v>1</v>
      </c>
      <c r="I53" s="160" t="s">
        <v>504</v>
      </c>
      <c r="J53" s="161">
        <f>IF(G53=0,SUM(산식*0),IF(I53="","",TRUNC(산식,2)*H53))</f>
        <v>0</v>
      </c>
      <c r="K53" s="161">
        <f>IF(I53="","",TRUNC(산식,2)*H53*D53)</f>
        <v>2</v>
      </c>
      <c r="L53" s="161">
        <f>IF(I53="","",TRUNC(산식,2)*F53*H53)</f>
        <v>0</v>
      </c>
    </row>
    <row r="54" spans="1:12" ht="18" customHeight="1" x14ac:dyDescent="0.15">
      <c r="A54" s="157"/>
      <c r="B54" s="157"/>
      <c r="C54" s="158" t="s">
        <v>487</v>
      </c>
      <c r="D54" s="159">
        <v>1</v>
      </c>
      <c r="E54" s="158"/>
      <c r="F54" s="159"/>
      <c r="G54" s="158" t="s">
        <v>462</v>
      </c>
      <c r="H54" s="159">
        <v>1</v>
      </c>
      <c r="I54" s="160" t="s">
        <v>511</v>
      </c>
      <c r="J54" s="161">
        <f>IF(G54=0,SUM(산식*0),IF(I54="","",TRUNC(산식,2)*H54))</f>
        <v>14.1</v>
      </c>
      <c r="K54" s="161">
        <f>IF(I54="","",TRUNC(산식,2)*H54*D54)</f>
        <v>14.1</v>
      </c>
      <c r="L54" s="161">
        <f>IF(I54="","",TRUNC(산식,2)*F54*H54)</f>
        <v>0</v>
      </c>
    </row>
    <row r="55" spans="1:12" ht="18" customHeight="1" x14ac:dyDescent="0.15">
      <c r="A55" s="157"/>
      <c r="B55" s="157"/>
      <c r="C55" s="158" t="s">
        <v>489</v>
      </c>
      <c r="D55" s="159">
        <v>2</v>
      </c>
      <c r="E55" s="158" t="s">
        <v>491</v>
      </c>
      <c r="F55" s="159">
        <v>1</v>
      </c>
      <c r="G55" s="158" t="s">
        <v>459</v>
      </c>
      <c r="H55" s="159">
        <v>1</v>
      </c>
      <c r="I55" s="160" t="s">
        <v>512</v>
      </c>
      <c r="J55" s="161">
        <f>IF(G55=0,SUM(산식*0),IF(I55="","",TRUNC(산식,2)*H55))</f>
        <v>6.6</v>
      </c>
      <c r="K55" s="161">
        <f>IF(I55="","",TRUNC(산식,2)*H55*D55)</f>
        <v>13.2</v>
      </c>
      <c r="L55" s="161">
        <f>IF(I55="","",TRUNC(산식,2)*F55*H55)</f>
        <v>6.6</v>
      </c>
    </row>
    <row r="56" spans="1:12" ht="18" customHeight="1" x14ac:dyDescent="0.15">
      <c r="A56" s="157"/>
      <c r="B56" s="157"/>
      <c r="C56" s="158"/>
      <c r="D56" s="159"/>
      <c r="E56" s="158"/>
      <c r="F56" s="159"/>
      <c r="G56" s="158"/>
      <c r="H56" s="159"/>
      <c r="I56" s="160">
        <v>0</v>
      </c>
      <c r="J56" s="161">
        <f>IF(G56=0,SUM(산식*0),IF(I56="","",TRUNC(산식,2)*H56))</f>
        <v>0</v>
      </c>
      <c r="K56" s="161">
        <f>IF(I56="","",TRUNC(산식,2)*H56*D56)</f>
        <v>0</v>
      </c>
      <c r="L56" s="161">
        <f>IF(I56="","",TRUNC(산식,2)*F56*H56)</f>
        <v>0</v>
      </c>
    </row>
    <row r="57" spans="1:12" ht="18" customHeight="1" x14ac:dyDescent="0.15">
      <c r="A57" s="157"/>
      <c r="B57" s="157"/>
      <c r="C57" s="158"/>
      <c r="D57" s="159"/>
      <c r="E57" s="158"/>
      <c r="F57" s="159"/>
      <c r="G57" s="158"/>
      <c r="H57" s="159"/>
      <c r="I57" s="160">
        <v>0</v>
      </c>
      <c r="J57" s="161">
        <f>IF(G57=0,SUM(산식*0),IF(I57="","",TRUNC(산식,2)*H57))</f>
        <v>0</v>
      </c>
      <c r="K57" s="161">
        <f>IF(I57="","",TRUNC(산식,2)*H57*D57)</f>
        <v>0</v>
      </c>
      <c r="L57" s="161">
        <f>IF(I57="","",TRUNC(산식,2)*F57*H57)</f>
        <v>0</v>
      </c>
    </row>
    <row r="58" spans="1:12" ht="18" customHeight="1" x14ac:dyDescent="0.15">
      <c r="A58" s="157"/>
      <c r="B58" s="157"/>
      <c r="C58" s="158"/>
      <c r="D58" s="159"/>
      <c r="E58" s="158"/>
      <c r="F58" s="159"/>
      <c r="G58" s="158"/>
      <c r="H58" s="159"/>
      <c r="I58" s="160">
        <v>0</v>
      </c>
      <c r="J58" s="161">
        <f>IF(G58=0,SUM(산식*0),IF(I58="","",TRUNC(산식,2)*H58))</f>
        <v>0</v>
      </c>
      <c r="K58" s="161">
        <f>IF(I58="","",TRUNC(산식,2)*H58*D58)</f>
        <v>0</v>
      </c>
      <c r="L58" s="161">
        <f>IF(I58="","",TRUNC(산식,2)*F58*H58)</f>
        <v>0</v>
      </c>
    </row>
    <row r="59" spans="1:12" ht="18" customHeight="1" x14ac:dyDescent="0.15">
      <c r="A59" s="157"/>
      <c r="B59" s="157"/>
      <c r="C59" s="158"/>
      <c r="D59" s="159"/>
      <c r="E59" s="158"/>
      <c r="F59" s="159"/>
      <c r="G59" s="158"/>
      <c r="H59" s="159"/>
      <c r="I59" s="160">
        <v>0</v>
      </c>
      <c r="J59" s="161">
        <f>IF(G59=0,SUM(산식*0),IF(I59="","",TRUNC(산식,2)*H59))</f>
        <v>0</v>
      </c>
      <c r="K59" s="161">
        <f>IF(I59="","",TRUNC(산식,2)*H59*D59)</f>
        <v>0</v>
      </c>
      <c r="L59" s="161">
        <f>IF(I59="","",TRUNC(산식,2)*F59*H59)</f>
        <v>0</v>
      </c>
    </row>
    <row r="60" spans="1:12" ht="18" customHeight="1" x14ac:dyDescent="0.15">
      <c r="A60" s="157"/>
      <c r="B60" s="157"/>
      <c r="C60" s="158"/>
      <c r="D60" s="159"/>
      <c r="E60" s="158"/>
      <c r="F60" s="159"/>
      <c r="G60" s="158"/>
      <c r="H60" s="159"/>
      <c r="I60" s="160">
        <v>0</v>
      </c>
      <c r="J60" s="161">
        <f>IF(G60=0,SUM(산식*0),IF(I60="","",TRUNC(산식,2)*H60))</f>
        <v>0</v>
      </c>
      <c r="K60" s="161">
        <f>IF(I60="","",TRUNC(산식,2)*H60*D60)</f>
        <v>0</v>
      </c>
      <c r="L60" s="161">
        <f>IF(I60="","",TRUNC(산식,2)*F60*H60)</f>
        <v>0</v>
      </c>
    </row>
    <row r="61" spans="1:12" ht="18" customHeight="1" x14ac:dyDescent="0.15">
      <c r="A61" s="157"/>
      <c r="B61" s="157"/>
      <c r="C61" s="158"/>
      <c r="D61" s="159"/>
      <c r="E61" s="158"/>
      <c r="F61" s="159"/>
      <c r="G61" s="158"/>
      <c r="H61" s="159"/>
      <c r="I61" s="160">
        <v>0</v>
      </c>
      <c r="J61" s="161">
        <f>IF(G61=0,SUM(산식*0),IF(I61="","",TRUNC(산식,2)*H61))</f>
        <v>0</v>
      </c>
      <c r="K61" s="161">
        <f>IF(I61="","",TRUNC(산식,2)*H61*D61)</f>
        <v>0</v>
      </c>
      <c r="L61" s="161">
        <f>IF(I61="","",TRUNC(산식,2)*F61*H61)</f>
        <v>0</v>
      </c>
    </row>
    <row r="62" spans="1:12" ht="18" customHeight="1" x14ac:dyDescent="0.15">
      <c r="A62" s="157"/>
      <c r="B62" s="157"/>
      <c r="C62" s="158"/>
      <c r="D62" s="159"/>
      <c r="E62" s="158"/>
      <c r="F62" s="159"/>
      <c r="G62" s="158"/>
      <c r="H62" s="159"/>
      <c r="I62" s="160">
        <v>0</v>
      </c>
      <c r="J62" s="161">
        <f>IF(G62=0,SUM(산식*0),IF(I62="","",TRUNC(산식,2)*H62))</f>
        <v>0</v>
      </c>
      <c r="K62" s="161">
        <f>IF(I62="","",TRUNC(산식,2)*H62*D62)</f>
        <v>0</v>
      </c>
      <c r="L62" s="161">
        <f>IF(I62="","",TRUNC(산식,2)*F62*H62)</f>
        <v>0</v>
      </c>
    </row>
    <row r="63" spans="1:12" ht="18" customHeight="1" x14ac:dyDescent="0.15">
      <c r="A63" s="157"/>
      <c r="B63" s="157"/>
      <c r="C63" s="158"/>
      <c r="D63" s="159"/>
      <c r="E63" s="158"/>
      <c r="F63" s="159"/>
      <c r="G63" s="158"/>
      <c r="H63" s="159"/>
      <c r="I63" s="160">
        <v>0</v>
      </c>
      <c r="J63" s="161">
        <f>IF(G63=0,SUM(산식*0),IF(I63="","",TRUNC(산식,2)*H63))</f>
        <v>0</v>
      </c>
      <c r="K63" s="161">
        <f>IF(I63="","",TRUNC(산식,2)*H63*D63)</f>
        <v>0</v>
      </c>
      <c r="L63" s="161">
        <f>IF(I63="","",TRUNC(산식,2)*F63*H63)</f>
        <v>0</v>
      </c>
    </row>
    <row r="64" spans="1:12" ht="18" customHeight="1" x14ac:dyDescent="0.15">
      <c r="A64" s="157"/>
      <c r="B64" s="157"/>
      <c r="C64" s="158"/>
      <c r="D64" s="159"/>
      <c r="E64" s="158"/>
      <c r="F64" s="159"/>
      <c r="G64" s="158"/>
      <c r="H64" s="159"/>
      <c r="I64" s="160">
        <v>0</v>
      </c>
      <c r="J64" s="161">
        <f>IF(G64=0,SUM(산식*0),IF(I64="","",TRUNC(산식,2)*H64))</f>
        <v>0</v>
      </c>
      <c r="K64" s="161">
        <f>IF(I64="","",TRUNC(산식,2)*H64*D64)</f>
        <v>0</v>
      </c>
      <c r="L64" s="161">
        <f>IF(I64="","",TRUNC(산식,2)*F64*H64)</f>
        <v>0</v>
      </c>
    </row>
    <row r="65" spans="1:14" ht="18" customHeight="1" x14ac:dyDescent="0.15">
      <c r="A65" s="157"/>
      <c r="B65" s="157"/>
      <c r="C65" s="158"/>
      <c r="D65" s="159"/>
      <c r="E65" s="158"/>
      <c r="F65" s="159"/>
      <c r="G65" s="158"/>
      <c r="H65" s="159"/>
      <c r="I65" s="160">
        <v>0</v>
      </c>
      <c r="J65" s="161">
        <f>IF(G65=0,SUM(산식*0),IF(I65="","",TRUNC(산식,2)*H65))</f>
        <v>0</v>
      </c>
      <c r="K65" s="161">
        <f>IF(I65="","",TRUNC(산식,2)*H65*D65)</f>
        <v>0</v>
      </c>
      <c r="L65" s="161">
        <f>IF(I65="","",TRUNC(산식,2)*F65*H65)</f>
        <v>0</v>
      </c>
    </row>
    <row r="66" spans="1:14" ht="18" customHeight="1" x14ac:dyDescent="0.15">
      <c r="A66" s="157"/>
      <c r="B66" s="157"/>
      <c r="C66" s="158"/>
      <c r="D66" s="159"/>
      <c r="E66" s="158"/>
      <c r="F66" s="159"/>
      <c r="G66" s="158"/>
      <c r="H66" s="159"/>
      <c r="I66" s="160">
        <v>0</v>
      </c>
      <c r="J66" s="161">
        <f>IF(G66=0,SUM(산식*0),IF(I66="","",TRUNC(산식,2)*H66))</f>
        <v>0</v>
      </c>
      <c r="K66" s="161">
        <f>IF(I66="","",TRUNC(산식,2)*H66*D66)</f>
        <v>0</v>
      </c>
      <c r="L66" s="161">
        <f>IF(I66="","",TRUNC(산식,2)*F66*H66)</f>
        <v>0</v>
      </c>
    </row>
    <row r="67" spans="1:14" ht="18" customHeight="1" x14ac:dyDescent="0.15">
      <c r="A67" s="157"/>
      <c r="B67" s="157"/>
      <c r="C67" s="158"/>
      <c r="D67" s="159"/>
      <c r="E67" s="158"/>
      <c r="F67" s="159"/>
      <c r="G67" s="158"/>
      <c r="H67" s="159"/>
      <c r="I67" s="160">
        <v>0</v>
      </c>
      <c r="J67" s="161">
        <f>IF(G67=0,SUM(산식*0),IF(I67="","",TRUNC(산식,2)*H67))</f>
        <v>0</v>
      </c>
      <c r="K67" s="161">
        <f>IF(I67="","",TRUNC(산식,2)*H67*D67)</f>
        <v>0</v>
      </c>
      <c r="L67" s="161">
        <f>IF(I67="","",TRUNC(산식,2)*F67*H67)</f>
        <v>0</v>
      </c>
    </row>
    <row r="68" spans="1:14" ht="18" customHeight="1" x14ac:dyDescent="0.15">
      <c r="A68" s="157"/>
      <c r="B68" s="157"/>
      <c r="C68" s="158"/>
      <c r="D68" s="159"/>
      <c r="E68" s="158"/>
      <c r="F68" s="159"/>
      <c r="G68" s="158"/>
      <c r="H68" s="159"/>
      <c r="I68" s="160">
        <v>0</v>
      </c>
      <c r="J68" s="161">
        <f>IF(G68=0,SUM(산식*0),IF(I68="","",TRUNC(산식,2)*H68))</f>
        <v>0</v>
      </c>
      <c r="K68" s="161">
        <f>IF(I68="","",TRUNC(산식,2)*H68*D68)</f>
        <v>0</v>
      </c>
      <c r="L68" s="161">
        <f>IF(I68="","",TRUNC(산식,2)*F68*H68)</f>
        <v>0</v>
      </c>
    </row>
    <row r="69" spans="1:14" s="2" customFormat="1" ht="18" customHeight="1" x14ac:dyDescent="0.15">
      <c r="A69" s="321" t="s">
        <v>452</v>
      </c>
      <c r="B69" s="321"/>
      <c r="C69" s="321"/>
      <c r="D69" s="321"/>
      <c r="E69" s="321"/>
      <c r="F69" s="321"/>
      <c r="G69" s="321"/>
      <c r="H69" s="321"/>
      <c r="I69" s="321"/>
      <c r="K69" s="322" t="s">
        <v>26</v>
      </c>
      <c r="L69" s="322"/>
      <c r="M69" s="1">
        <v>0</v>
      </c>
      <c r="N69" s="43">
        <f>SUMIF($G$71:$G$102,$M69,$J$71:$J$102)</f>
        <v>0</v>
      </c>
    </row>
    <row r="70" spans="1:14" s="2" customFormat="1" ht="18" customHeight="1" x14ac:dyDescent="0.15">
      <c r="A70" s="154" t="s">
        <v>0</v>
      </c>
      <c r="B70" s="155" t="s">
        <v>27</v>
      </c>
      <c r="C70" s="323" t="s">
        <v>28</v>
      </c>
      <c r="D70" s="323"/>
      <c r="E70" s="323"/>
      <c r="F70" s="323"/>
      <c r="G70" s="323"/>
      <c r="H70" s="323"/>
      <c r="I70" s="156" t="s">
        <v>29</v>
      </c>
      <c r="J70" s="156" t="s">
        <v>30</v>
      </c>
      <c r="K70" s="324" t="s">
        <v>31</v>
      </c>
      <c r="L70" s="324"/>
      <c r="N70" s="44" t="s">
        <v>78</v>
      </c>
    </row>
    <row r="71" spans="1:14" ht="18" customHeight="1" x14ac:dyDescent="0.15">
      <c r="A71" s="157" t="s">
        <v>522</v>
      </c>
      <c r="B71" s="157"/>
      <c r="C71" s="158" t="s">
        <v>524</v>
      </c>
      <c r="D71" s="159">
        <v>2</v>
      </c>
      <c r="E71" s="158"/>
      <c r="F71" s="159"/>
      <c r="G71" s="158" t="s">
        <v>459</v>
      </c>
      <c r="H71" s="159">
        <v>1</v>
      </c>
      <c r="I71" s="160" t="s">
        <v>525</v>
      </c>
      <c r="J71" s="161">
        <f>IF(G71=0,SUM(산식*0),IF(I71="","",TRUNC(산식,2)*H71))</f>
        <v>4.5</v>
      </c>
      <c r="K71" s="161">
        <f>IF(I71="","",TRUNC(산식,2)*H71*D71)</f>
        <v>9</v>
      </c>
      <c r="L71" s="161">
        <f>IF(I71="","",TRUNC(산식,2)*F71*H71)</f>
        <v>0</v>
      </c>
      <c r="M71" s="1" t="s">
        <v>458</v>
      </c>
      <c r="N71" s="43">
        <f>SUMIF($G$71:$G$102,$M71,$J$71:$J$102)</f>
        <v>28</v>
      </c>
    </row>
    <row r="72" spans="1:14" ht="18" customHeight="1" x14ac:dyDescent="0.15">
      <c r="A72" s="157"/>
      <c r="B72" s="157"/>
      <c r="C72" s="158"/>
      <c r="D72" s="159"/>
      <c r="E72" s="158"/>
      <c r="F72" s="159"/>
      <c r="G72" s="158"/>
      <c r="H72" s="159"/>
      <c r="I72" s="160">
        <v>0</v>
      </c>
      <c r="J72" s="161">
        <f>IF(G72=0,SUM(산식*0),IF(I72="","",TRUNC(산식,2)*H72))</f>
        <v>0</v>
      </c>
      <c r="K72" s="161">
        <f>IF(I72="","",TRUNC(산식,2)*H72*D72)</f>
        <v>0</v>
      </c>
      <c r="L72" s="161">
        <f>IF(I72="","",TRUNC(산식,2)*F72*H72)</f>
        <v>0</v>
      </c>
      <c r="M72" s="1" t="s">
        <v>529</v>
      </c>
      <c r="N72" s="43">
        <f>SUMIF($E$71:$E$102,$M72,$L$71:$L$102)</f>
        <v>15.5</v>
      </c>
    </row>
    <row r="73" spans="1:14" ht="18" customHeight="1" x14ac:dyDescent="0.15">
      <c r="A73" s="157" t="s">
        <v>526</v>
      </c>
      <c r="B73" s="157"/>
      <c r="C73" s="158" t="s">
        <v>524</v>
      </c>
      <c r="D73" s="159">
        <v>4</v>
      </c>
      <c r="E73" s="158"/>
      <c r="F73" s="159"/>
      <c r="G73" s="158" t="s">
        <v>459</v>
      </c>
      <c r="H73" s="159">
        <v>1</v>
      </c>
      <c r="I73" s="160" t="s">
        <v>527</v>
      </c>
      <c r="J73" s="161">
        <f>IF(G73=0,SUM(산식*0),IF(I73="","",TRUNC(산식,2)*H73))</f>
        <v>8</v>
      </c>
      <c r="K73" s="161">
        <f>IF(I73="","",TRUNC(산식,2)*H73*D73)</f>
        <v>32</v>
      </c>
      <c r="L73" s="161">
        <f>IF(I73="","",TRUNC(산식,2)*F73*H73)</f>
        <v>0</v>
      </c>
      <c r="M73" s="1" t="s">
        <v>523</v>
      </c>
      <c r="N73" s="43">
        <f>SUMIF($C$71:$C$102,$M73,$K$71:$K$102)</f>
        <v>41</v>
      </c>
    </row>
    <row r="74" spans="1:14" ht="18" customHeight="1" x14ac:dyDescent="0.15">
      <c r="A74" s="157"/>
      <c r="B74" s="157"/>
      <c r="C74" s="158"/>
      <c r="D74" s="159"/>
      <c r="E74" s="158"/>
      <c r="F74" s="159"/>
      <c r="G74" s="158"/>
      <c r="H74" s="159"/>
      <c r="I74" s="160">
        <v>0</v>
      </c>
      <c r="J74" s="161">
        <f>IF(G74=0,SUM(산식*0),IF(I74="","",TRUNC(산식,2)*H74))</f>
        <v>0</v>
      </c>
      <c r="K74" s="161">
        <f>IF(I74="","",TRUNC(산식,2)*H74*D74)</f>
        <v>0</v>
      </c>
      <c r="L74" s="161">
        <f>IF(I74="","",TRUNC(산식,2)*F74*H74)</f>
        <v>0</v>
      </c>
      <c r="M74" s="1" t="s">
        <v>456</v>
      </c>
      <c r="N74" s="43">
        <f>SUMIF($C$71:$C$102,$M74,$K$71:$K$102)</f>
        <v>31</v>
      </c>
    </row>
    <row r="75" spans="1:14" ht="18" customHeight="1" x14ac:dyDescent="0.15">
      <c r="A75" s="157" t="s">
        <v>528</v>
      </c>
      <c r="B75" s="157"/>
      <c r="C75" s="158" t="s">
        <v>457</v>
      </c>
      <c r="D75" s="159">
        <v>2</v>
      </c>
      <c r="E75" s="158" t="s">
        <v>530</v>
      </c>
      <c r="F75" s="159">
        <v>1</v>
      </c>
      <c r="G75" s="158" t="s">
        <v>459</v>
      </c>
      <c r="H75" s="159">
        <v>1</v>
      </c>
      <c r="I75" s="160" t="s">
        <v>531</v>
      </c>
      <c r="J75" s="161">
        <f>IF(G75=0,SUM(산식*0),IF(I75="","",TRUNC(산식,2)*H75))</f>
        <v>15.5</v>
      </c>
      <c r="K75" s="161">
        <f>IF(I75="","",TRUNC(산식,2)*H75*D75)</f>
        <v>31</v>
      </c>
      <c r="L75" s="161">
        <f>IF(I75="","",TRUNC(산식,2)*F75*H75)</f>
        <v>15.5</v>
      </c>
    </row>
    <row r="76" spans="1:14" ht="18" customHeight="1" x14ac:dyDescent="0.15">
      <c r="A76" s="157"/>
      <c r="B76" s="157"/>
      <c r="C76" s="158"/>
      <c r="D76" s="159"/>
      <c r="E76" s="158"/>
      <c r="F76" s="159"/>
      <c r="G76" s="158"/>
      <c r="H76" s="159"/>
      <c r="I76" s="160">
        <v>0</v>
      </c>
      <c r="J76" s="161">
        <f>IF(G76=0,SUM(산식*0),IF(I76="","",TRUNC(산식,2)*H76))</f>
        <v>0</v>
      </c>
      <c r="K76" s="161">
        <f>IF(I76="","",TRUNC(산식,2)*H76*D76)</f>
        <v>0</v>
      </c>
      <c r="L76" s="161">
        <f>IF(I76="","",TRUNC(산식,2)*F76*H76)</f>
        <v>0</v>
      </c>
    </row>
    <row r="77" spans="1:14" ht="18" customHeight="1" x14ac:dyDescent="0.15">
      <c r="A77" s="157"/>
      <c r="B77" s="157"/>
      <c r="C77" s="158"/>
      <c r="D77" s="159"/>
      <c r="E77" s="158"/>
      <c r="F77" s="159"/>
      <c r="G77" s="158"/>
      <c r="H77" s="159"/>
      <c r="I77" s="160">
        <v>0</v>
      </c>
      <c r="J77" s="161">
        <f>IF(G77=0,SUM(산식*0),IF(I77="","",TRUNC(산식,2)*H77))</f>
        <v>0</v>
      </c>
      <c r="K77" s="161">
        <f>IF(I77="","",TRUNC(산식,2)*H77*D77)</f>
        <v>0</v>
      </c>
      <c r="L77" s="161">
        <f>IF(I77="","",TRUNC(산식,2)*F77*H77)</f>
        <v>0</v>
      </c>
    </row>
    <row r="78" spans="1:14" ht="18" customHeight="1" x14ac:dyDescent="0.15">
      <c r="A78" s="157"/>
      <c r="B78" s="157"/>
      <c r="C78" s="158" t="s">
        <v>532</v>
      </c>
      <c r="D78" s="159"/>
      <c r="E78" s="158" t="s">
        <v>533</v>
      </c>
      <c r="F78" s="159"/>
      <c r="G78" s="158" t="s">
        <v>534</v>
      </c>
      <c r="H78" s="159">
        <v>1</v>
      </c>
      <c r="I78" s="160">
        <v>1</v>
      </c>
      <c r="J78" s="161">
        <f>IF(G78=0,SUM(산식*0),IF(I78="","",TRUNC(산식,2)*H78))</f>
        <v>1</v>
      </c>
      <c r="K78" s="161">
        <f>IF(I78="","",TRUNC(산식,2)*H78*D78)</f>
        <v>0</v>
      </c>
      <c r="L78" s="161">
        <f>IF(I78="","",TRUNC(산식,2)*F78*H78)</f>
        <v>0</v>
      </c>
    </row>
    <row r="79" spans="1:14" ht="18" customHeight="1" x14ac:dyDescent="0.15">
      <c r="A79" s="157"/>
      <c r="B79" s="157"/>
      <c r="C79" s="158" t="s">
        <v>535</v>
      </c>
      <c r="D79" s="159"/>
      <c r="E79" s="158" t="s">
        <v>536</v>
      </c>
      <c r="F79" s="159"/>
      <c r="G79" s="158" t="s">
        <v>534</v>
      </c>
      <c r="H79" s="159">
        <v>1</v>
      </c>
      <c r="I79" s="160">
        <v>2</v>
      </c>
      <c r="J79" s="161">
        <f>IF(G79=0,SUM(산식*0),IF(I79="","",TRUNC(산식,2)*H79))</f>
        <v>2</v>
      </c>
      <c r="K79" s="161">
        <f>IF(I79="","",TRUNC(산식,2)*H79*D79)</f>
        <v>0</v>
      </c>
      <c r="L79" s="161">
        <f>IF(I79="","",TRUNC(산식,2)*F79*H79)</f>
        <v>0</v>
      </c>
    </row>
    <row r="80" spans="1:14" ht="18" customHeight="1" x14ac:dyDescent="0.15">
      <c r="A80" s="157"/>
      <c r="B80" s="157"/>
      <c r="C80" s="158"/>
      <c r="D80" s="159"/>
      <c r="E80" s="158"/>
      <c r="F80" s="159"/>
      <c r="G80" s="158"/>
      <c r="H80" s="159"/>
      <c r="I80" s="160">
        <v>0</v>
      </c>
      <c r="J80" s="161">
        <f>IF(G80=0,SUM(산식*0),IF(I80="","",TRUNC(산식,2)*H80))</f>
        <v>0</v>
      </c>
      <c r="K80" s="161">
        <f>IF(I80="","",TRUNC(산식,2)*H80*D80)</f>
        <v>0</v>
      </c>
      <c r="L80" s="161">
        <f>IF(I80="","",TRUNC(산식,2)*F80*H80)</f>
        <v>0</v>
      </c>
    </row>
    <row r="81" spans="1:12" ht="18" customHeight="1" x14ac:dyDescent="0.15">
      <c r="A81" s="157"/>
      <c r="B81" s="157"/>
      <c r="C81" s="158" t="s">
        <v>537</v>
      </c>
      <c r="D81" s="159"/>
      <c r="E81" s="158" t="s">
        <v>538</v>
      </c>
      <c r="F81" s="159"/>
      <c r="G81" s="158" t="s">
        <v>534</v>
      </c>
      <c r="H81" s="159">
        <v>1</v>
      </c>
      <c r="I81" s="160">
        <v>4</v>
      </c>
      <c r="J81" s="161">
        <f>IF(G81=0,SUM(산식*0),IF(I81="","",TRUNC(산식,2)*H81))</f>
        <v>4</v>
      </c>
      <c r="K81" s="161">
        <f>IF(I81="","",TRUNC(산식,2)*H81*D81)</f>
        <v>0</v>
      </c>
      <c r="L81" s="161">
        <f>IF(I81="","",TRUNC(산식,2)*F81*H81)</f>
        <v>0</v>
      </c>
    </row>
    <row r="82" spans="1:12" ht="18" customHeight="1" x14ac:dyDescent="0.15">
      <c r="A82" s="157"/>
      <c r="B82" s="157"/>
      <c r="C82" s="158"/>
      <c r="D82" s="159"/>
      <c r="E82" s="158"/>
      <c r="F82" s="159"/>
      <c r="G82" s="158"/>
      <c r="H82" s="159"/>
      <c r="I82" s="160">
        <v>0</v>
      </c>
      <c r="J82" s="161">
        <f>IF(G82=0,SUM(산식*0),IF(I82="","",TRUNC(산식,2)*H82))</f>
        <v>0</v>
      </c>
      <c r="K82" s="161">
        <f>IF(I82="","",TRUNC(산식,2)*H82*D82)</f>
        <v>0</v>
      </c>
      <c r="L82" s="161">
        <f>IF(I82="","",TRUNC(산식,2)*F82*H82)</f>
        <v>0</v>
      </c>
    </row>
    <row r="83" spans="1:12" ht="18" customHeight="1" x14ac:dyDescent="0.15">
      <c r="A83" s="157"/>
      <c r="B83" s="157"/>
      <c r="C83" s="158"/>
      <c r="D83" s="159"/>
      <c r="E83" s="158"/>
      <c r="F83" s="159"/>
      <c r="G83" s="158"/>
      <c r="H83" s="159"/>
      <c r="I83" s="160">
        <v>0</v>
      </c>
      <c r="J83" s="161">
        <f>IF(G83=0,SUM(산식*0),IF(I83="","",TRUNC(산식,2)*H83))</f>
        <v>0</v>
      </c>
      <c r="K83" s="161">
        <f>IF(I83="","",TRUNC(산식,2)*H83*D83)</f>
        <v>0</v>
      </c>
      <c r="L83" s="161">
        <f>IF(I83="","",TRUNC(산식,2)*F83*H83)</f>
        <v>0</v>
      </c>
    </row>
    <row r="84" spans="1:12" ht="18" customHeight="1" x14ac:dyDescent="0.15">
      <c r="A84" s="157"/>
      <c r="B84" s="157"/>
      <c r="C84" s="158"/>
      <c r="D84" s="159"/>
      <c r="E84" s="158"/>
      <c r="F84" s="159"/>
      <c r="G84" s="158"/>
      <c r="H84" s="159"/>
      <c r="I84" s="160">
        <v>0</v>
      </c>
      <c r="J84" s="161">
        <f>IF(G84=0,SUM(산식*0),IF(I84="","",TRUNC(산식,2)*H84))</f>
        <v>0</v>
      </c>
      <c r="K84" s="161">
        <f>IF(I84="","",TRUNC(산식,2)*H84*D84)</f>
        <v>0</v>
      </c>
      <c r="L84" s="161">
        <f>IF(I84="","",TRUNC(산식,2)*F84*H84)</f>
        <v>0</v>
      </c>
    </row>
    <row r="85" spans="1:12" ht="18" customHeight="1" x14ac:dyDescent="0.15">
      <c r="A85" s="157"/>
      <c r="B85" s="157"/>
      <c r="C85" s="158"/>
      <c r="D85" s="159"/>
      <c r="E85" s="158"/>
      <c r="F85" s="159"/>
      <c r="G85" s="158"/>
      <c r="H85" s="159"/>
      <c r="I85" s="160">
        <v>0</v>
      </c>
      <c r="J85" s="161">
        <f>IF(G85=0,SUM(산식*0),IF(I85="","",TRUNC(산식,2)*H85))</f>
        <v>0</v>
      </c>
      <c r="K85" s="161">
        <f>IF(I85="","",TRUNC(산식,2)*H85*D85)</f>
        <v>0</v>
      </c>
      <c r="L85" s="161">
        <f>IF(I85="","",TRUNC(산식,2)*F85*H85)</f>
        <v>0</v>
      </c>
    </row>
    <row r="86" spans="1:12" ht="18" customHeight="1" x14ac:dyDescent="0.15">
      <c r="A86" s="157"/>
      <c r="B86" s="157"/>
      <c r="C86" s="158"/>
      <c r="D86" s="159"/>
      <c r="E86" s="158"/>
      <c r="F86" s="159"/>
      <c r="G86" s="158"/>
      <c r="H86" s="159"/>
      <c r="I86" s="160">
        <v>0</v>
      </c>
      <c r="J86" s="161">
        <f>IF(G86=0,SUM(산식*0),IF(I86="","",TRUNC(산식,2)*H86))</f>
        <v>0</v>
      </c>
      <c r="K86" s="161">
        <f>IF(I86="","",TRUNC(산식,2)*H86*D86)</f>
        <v>0</v>
      </c>
      <c r="L86" s="161">
        <f>IF(I86="","",TRUNC(산식,2)*F86*H86)</f>
        <v>0</v>
      </c>
    </row>
    <row r="87" spans="1:12" ht="18" customHeight="1" x14ac:dyDescent="0.15">
      <c r="A87" s="157"/>
      <c r="B87" s="157"/>
      <c r="C87" s="158"/>
      <c r="D87" s="159"/>
      <c r="E87" s="158"/>
      <c r="F87" s="159"/>
      <c r="G87" s="158"/>
      <c r="H87" s="159"/>
      <c r="I87" s="160">
        <v>0</v>
      </c>
      <c r="J87" s="161">
        <f>IF(G87=0,SUM(산식*0),IF(I87="","",TRUNC(산식,2)*H87))</f>
        <v>0</v>
      </c>
      <c r="K87" s="161">
        <f>IF(I87="","",TRUNC(산식,2)*H87*D87)</f>
        <v>0</v>
      </c>
      <c r="L87" s="161">
        <f>IF(I87="","",TRUNC(산식,2)*F87*H87)</f>
        <v>0</v>
      </c>
    </row>
    <row r="88" spans="1:12" ht="18" customHeight="1" x14ac:dyDescent="0.15">
      <c r="A88" s="157"/>
      <c r="B88" s="157"/>
      <c r="C88" s="158"/>
      <c r="D88" s="159"/>
      <c r="E88" s="158"/>
      <c r="F88" s="159"/>
      <c r="G88" s="158"/>
      <c r="H88" s="159"/>
      <c r="I88" s="160">
        <v>0</v>
      </c>
      <c r="J88" s="161">
        <f>IF(G88=0,SUM(산식*0),IF(I88="","",TRUNC(산식,2)*H88))</f>
        <v>0</v>
      </c>
      <c r="K88" s="161">
        <f>IF(I88="","",TRUNC(산식,2)*H88*D88)</f>
        <v>0</v>
      </c>
      <c r="L88" s="161">
        <f>IF(I88="","",TRUNC(산식,2)*F88*H88)</f>
        <v>0</v>
      </c>
    </row>
    <row r="89" spans="1:12" ht="18" customHeight="1" x14ac:dyDescent="0.15">
      <c r="A89" s="157"/>
      <c r="B89" s="157"/>
      <c r="C89" s="158"/>
      <c r="D89" s="159"/>
      <c r="E89" s="158"/>
      <c r="F89" s="159"/>
      <c r="G89" s="158"/>
      <c r="H89" s="159"/>
      <c r="I89" s="160">
        <v>0</v>
      </c>
      <c r="J89" s="161">
        <f>IF(G89=0,SUM(산식*0),IF(I89="","",TRUNC(산식,2)*H89))</f>
        <v>0</v>
      </c>
      <c r="K89" s="161">
        <f>IF(I89="","",TRUNC(산식,2)*H89*D89)</f>
        <v>0</v>
      </c>
      <c r="L89" s="161">
        <f>IF(I89="","",TRUNC(산식,2)*F89*H89)</f>
        <v>0</v>
      </c>
    </row>
    <row r="90" spans="1:12" ht="18" customHeight="1" x14ac:dyDescent="0.15">
      <c r="A90" s="157"/>
      <c r="B90" s="157"/>
      <c r="C90" s="158"/>
      <c r="D90" s="159"/>
      <c r="E90" s="158"/>
      <c r="F90" s="159"/>
      <c r="G90" s="158"/>
      <c r="H90" s="159"/>
      <c r="I90" s="160">
        <v>0</v>
      </c>
      <c r="J90" s="161">
        <f>IF(G90=0,SUM(산식*0),IF(I90="","",TRUNC(산식,2)*H90))</f>
        <v>0</v>
      </c>
      <c r="K90" s="161">
        <f>IF(I90="","",TRUNC(산식,2)*H90*D90)</f>
        <v>0</v>
      </c>
      <c r="L90" s="161">
        <f>IF(I90="","",TRUNC(산식,2)*F90*H90)</f>
        <v>0</v>
      </c>
    </row>
    <row r="91" spans="1:12" ht="18" customHeight="1" x14ac:dyDescent="0.15">
      <c r="A91" s="157"/>
      <c r="B91" s="157"/>
      <c r="C91" s="158"/>
      <c r="D91" s="159"/>
      <c r="E91" s="158"/>
      <c r="F91" s="159"/>
      <c r="G91" s="158"/>
      <c r="H91" s="159"/>
      <c r="I91" s="160">
        <v>0</v>
      </c>
      <c r="J91" s="161">
        <f>IF(G91=0,SUM(산식*0),IF(I91="","",TRUNC(산식,2)*H91))</f>
        <v>0</v>
      </c>
      <c r="K91" s="161">
        <f>IF(I91="","",TRUNC(산식,2)*H91*D91)</f>
        <v>0</v>
      </c>
      <c r="L91" s="161">
        <f>IF(I91="","",TRUNC(산식,2)*F91*H91)</f>
        <v>0</v>
      </c>
    </row>
    <row r="92" spans="1:12" ht="18" customHeight="1" x14ac:dyDescent="0.15">
      <c r="A92" s="157"/>
      <c r="B92" s="157"/>
      <c r="C92" s="158"/>
      <c r="D92" s="159"/>
      <c r="E92" s="158"/>
      <c r="F92" s="159"/>
      <c r="G92" s="158"/>
      <c r="H92" s="159"/>
      <c r="I92" s="160">
        <v>0</v>
      </c>
      <c r="J92" s="161">
        <f>IF(G92=0,SUM(산식*0),IF(I92="","",TRUNC(산식,2)*H92))</f>
        <v>0</v>
      </c>
      <c r="K92" s="161">
        <f>IF(I92="","",TRUNC(산식,2)*H92*D92)</f>
        <v>0</v>
      </c>
      <c r="L92" s="161">
        <f>IF(I92="","",TRUNC(산식,2)*F92*H92)</f>
        <v>0</v>
      </c>
    </row>
    <row r="93" spans="1:12" ht="18" customHeight="1" x14ac:dyDescent="0.15">
      <c r="A93" s="157"/>
      <c r="B93" s="157"/>
      <c r="C93" s="158"/>
      <c r="D93" s="159"/>
      <c r="E93" s="158"/>
      <c r="F93" s="159"/>
      <c r="G93" s="158"/>
      <c r="H93" s="159"/>
      <c r="I93" s="160">
        <v>0</v>
      </c>
      <c r="J93" s="161">
        <f>IF(G93=0,SUM(산식*0),IF(I93="","",TRUNC(산식,2)*H93))</f>
        <v>0</v>
      </c>
      <c r="K93" s="161">
        <f>IF(I93="","",TRUNC(산식,2)*H93*D93)</f>
        <v>0</v>
      </c>
      <c r="L93" s="161">
        <f>IF(I93="","",TRUNC(산식,2)*F93*H93)</f>
        <v>0</v>
      </c>
    </row>
    <row r="94" spans="1:12" ht="18" customHeight="1" x14ac:dyDescent="0.15">
      <c r="A94" s="157"/>
      <c r="B94" s="157"/>
      <c r="C94" s="158"/>
      <c r="D94" s="159"/>
      <c r="E94" s="158"/>
      <c r="F94" s="159"/>
      <c r="G94" s="158"/>
      <c r="H94" s="159"/>
      <c r="I94" s="160">
        <v>0</v>
      </c>
      <c r="J94" s="161">
        <f>IF(G94=0,SUM(산식*0),IF(I94="","",TRUNC(산식,2)*H94))</f>
        <v>0</v>
      </c>
      <c r="K94" s="161">
        <f>IF(I94="","",TRUNC(산식,2)*H94*D94)</f>
        <v>0</v>
      </c>
      <c r="L94" s="161">
        <f>IF(I94="","",TRUNC(산식,2)*F94*H94)</f>
        <v>0</v>
      </c>
    </row>
    <row r="95" spans="1:12" ht="18" customHeight="1" x14ac:dyDescent="0.15">
      <c r="A95" s="157"/>
      <c r="B95" s="157"/>
      <c r="C95" s="158"/>
      <c r="D95" s="159"/>
      <c r="E95" s="158"/>
      <c r="F95" s="159"/>
      <c r="G95" s="158"/>
      <c r="H95" s="159"/>
      <c r="I95" s="160">
        <v>0</v>
      </c>
      <c r="J95" s="161">
        <f>IF(G95=0,SUM(산식*0),IF(I95="","",TRUNC(산식,2)*H95))</f>
        <v>0</v>
      </c>
      <c r="K95" s="161">
        <f>IF(I95="","",TRUNC(산식,2)*H95*D95)</f>
        <v>0</v>
      </c>
      <c r="L95" s="161">
        <f>IF(I95="","",TRUNC(산식,2)*F95*H95)</f>
        <v>0</v>
      </c>
    </row>
    <row r="96" spans="1:12" ht="18" customHeight="1" x14ac:dyDescent="0.15">
      <c r="A96" s="157"/>
      <c r="B96" s="157"/>
      <c r="C96" s="158"/>
      <c r="D96" s="159"/>
      <c r="E96" s="158"/>
      <c r="F96" s="159"/>
      <c r="G96" s="158"/>
      <c r="H96" s="159"/>
      <c r="I96" s="160">
        <v>0</v>
      </c>
      <c r="J96" s="161">
        <f>IF(G96=0,SUM(산식*0),IF(I96="","",TRUNC(산식,2)*H96))</f>
        <v>0</v>
      </c>
      <c r="K96" s="161">
        <f>IF(I96="","",TRUNC(산식,2)*H96*D96)</f>
        <v>0</v>
      </c>
      <c r="L96" s="161">
        <f>IF(I96="","",TRUNC(산식,2)*F96*H96)</f>
        <v>0</v>
      </c>
    </row>
    <row r="97" spans="1:12" ht="18" customHeight="1" x14ac:dyDescent="0.15">
      <c r="A97" s="157"/>
      <c r="B97" s="157"/>
      <c r="C97" s="158"/>
      <c r="D97" s="159"/>
      <c r="E97" s="158"/>
      <c r="F97" s="159"/>
      <c r="G97" s="158"/>
      <c r="H97" s="159"/>
      <c r="I97" s="160">
        <v>0</v>
      </c>
      <c r="J97" s="161">
        <f>IF(G97=0,SUM(산식*0),IF(I97="","",TRUNC(산식,2)*H97))</f>
        <v>0</v>
      </c>
      <c r="K97" s="161">
        <f>IF(I97="","",TRUNC(산식,2)*H97*D97)</f>
        <v>0</v>
      </c>
      <c r="L97" s="161">
        <f>IF(I97="","",TRUNC(산식,2)*F97*H97)</f>
        <v>0</v>
      </c>
    </row>
    <row r="98" spans="1:12" ht="18" customHeight="1" x14ac:dyDescent="0.15">
      <c r="A98" s="157"/>
      <c r="B98" s="157"/>
      <c r="C98" s="158"/>
      <c r="D98" s="159"/>
      <c r="E98" s="158"/>
      <c r="F98" s="159"/>
      <c r="G98" s="158"/>
      <c r="H98" s="159"/>
      <c r="I98" s="160">
        <v>0</v>
      </c>
      <c r="J98" s="161">
        <f>IF(G98=0,SUM(산식*0),IF(I98="","",TRUNC(산식,2)*H98))</f>
        <v>0</v>
      </c>
      <c r="K98" s="161">
        <f>IF(I98="","",TRUNC(산식,2)*H98*D98)</f>
        <v>0</v>
      </c>
      <c r="L98" s="161">
        <f>IF(I98="","",TRUNC(산식,2)*F98*H98)</f>
        <v>0</v>
      </c>
    </row>
    <row r="99" spans="1:12" ht="18" customHeight="1" x14ac:dyDescent="0.15">
      <c r="A99" s="157"/>
      <c r="B99" s="157"/>
      <c r="C99" s="158"/>
      <c r="D99" s="159"/>
      <c r="E99" s="158"/>
      <c r="F99" s="159"/>
      <c r="G99" s="158"/>
      <c r="H99" s="159"/>
      <c r="I99" s="160">
        <v>0</v>
      </c>
      <c r="J99" s="161">
        <f>IF(G99=0,SUM(산식*0),IF(I99="","",TRUNC(산식,2)*H99))</f>
        <v>0</v>
      </c>
      <c r="K99" s="161">
        <f>IF(I99="","",TRUNC(산식,2)*H99*D99)</f>
        <v>0</v>
      </c>
      <c r="L99" s="161">
        <f>IF(I99="","",TRUNC(산식,2)*F99*H99)</f>
        <v>0</v>
      </c>
    </row>
    <row r="100" spans="1:12" ht="18" customHeight="1" x14ac:dyDescent="0.15">
      <c r="A100" s="157"/>
      <c r="B100" s="157"/>
      <c r="C100" s="158"/>
      <c r="D100" s="159"/>
      <c r="E100" s="158"/>
      <c r="F100" s="159"/>
      <c r="G100" s="158"/>
      <c r="H100" s="159"/>
      <c r="I100" s="160">
        <v>0</v>
      </c>
      <c r="J100" s="161">
        <f>IF(G100=0,SUM(산식*0),IF(I100="","",TRUNC(산식,2)*H100))</f>
        <v>0</v>
      </c>
      <c r="K100" s="161">
        <f>IF(I100="","",TRUNC(산식,2)*H100*D100)</f>
        <v>0</v>
      </c>
      <c r="L100" s="161">
        <f>IF(I100="","",TRUNC(산식,2)*F100*H100)</f>
        <v>0</v>
      </c>
    </row>
    <row r="101" spans="1:12" ht="18" customHeight="1" x14ac:dyDescent="0.15">
      <c r="A101" s="157"/>
      <c r="B101" s="157"/>
      <c r="C101" s="158"/>
      <c r="D101" s="159"/>
      <c r="E101" s="158"/>
      <c r="F101" s="159"/>
      <c r="G101" s="158"/>
      <c r="H101" s="159"/>
      <c r="I101" s="160">
        <v>0</v>
      </c>
      <c r="J101" s="161">
        <f>IF(G101=0,SUM(산식*0),IF(I101="","",TRUNC(산식,2)*H101))</f>
        <v>0</v>
      </c>
      <c r="K101" s="161">
        <f>IF(I101="","",TRUNC(산식,2)*H101*D101)</f>
        <v>0</v>
      </c>
      <c r="L101" s="161">
        <f>IF(I101="","",TRUNC(산식,2)*F101*H101)</f>
        <v>0</v>
      </c>
    </row>
    <row r="102" spans="1:12" ht="18" customHeight="1" x14ac:dyDescent="0.15">
      <c r="A102" s="157"/>
      <c r="B102" s="157"/>
      <c r="C102" s="158"/>
      <c r="D102" s="159"/>
      <c r="E102" s="158"/>
      <c r="F102" s="159"/>
      <c r="G102" s="158"/>
      <c r="H102" s="159"/>
      <c r="I102" s="160">
        <v>0</v>
      </c>
      <c r="J102" s="161">
        <f>IF(G102=0,SUM(산식*0),IF(I102="","",TRUNC(산식,2)*H102))</f>
        <v>0</v>
      </c>
      <c r="K102" s="161">
        <f>IF(I102="","",TRUNC(산식,2)*H102*D102)</f>
        <v>0</v>
      </c>
      <c r="L102" s="161">
        <f>IF(I102="","",TRUNC(산식,2)*F102*H102)</f>
        <v>0</v>
      </c>
    </row>
    <row r="103" spans="1:12" ht="18" customHeight="1" x14ac:dyDescent="0.15"/>
    <row r="104" spans="1:12" ht="18" customHeight="1" x14ac:dyDescent="0.15"/>
    <row r="105" spans="1:12" ht="18" customHeight="1" x14ac:dyDescent="0.15"/>
    <row r="106" spans="1:12" ht="18" customHeight="1" x14ac:dyDescent="0.15"/>
    <row r="107" spans="1:12" ht="18" customHeight="1" x14ac:dyDescent="0.15"/>
    <row r="108" spans="1:12" ht="18" customHeight="1" x14ac:dyDescent="0.15"/>
    <row r="109" spans="1:12" ht="18" customHeight="1" x14ac:dyDescent="0.15"/>
    <row r="110" spans="1:12" ht="18" customHeight="1" x14ac:dyDescent="0.15"/>
    <row r="111" spans="1:12" ht="18" customHeight="1" x14ac:dyDescent="0.15"/>
    <row r="112" spans="1: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</sheetData>
  <mergeCells count="12">
    <mergeCell ref="C36:H36"/>
    <mergeCell ref="K36:L36"/>
    <mergeCell ref="C70:H70"/>
    <mergeCell ref="K70:L70"/>
    <mergeCell ref="A69:I69"/>
    <mergeCell ref="K69:L69"/>
    <mergeCell ref="A1:I1"/>
    <mergeCell ref="K1:L1"/>
    <mergeCell ref="A35:I35"/>
    <mergeCell ref="K35:L35"/>
    <mergeCell ref="C2:H2"/>
    <mergeCell ref="K2:L2"/>
  </mergeCells>
  <phoneticPr fontId="6" type="noConversion"/>
  <pageMargins left="0.78740157480314965" right="0.19685039370078741" top="0.78740157480314965" bottom="0.59055118110236227" header="0.51181102362204722" footer="0.31496062992125984"/>
  <pageSetup paperSize="9" scale="80" orientation="landscape" r:id="rId1"/>
  <headerFooter alignWithMargins="0">
    <oddHeader xml:space="preserve">&amp;R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03"/>
  <sheetViews>
    <sheetView view="pageBreakPreview" zoomScale="85" zoomScaleSheetLayoutView="85" workbookViewId="0">
      <pane xSplit="4" ySplit="2" topLeftCell="E3" activePane="bottomRight" state="frozen"/>
      <selection activeCell="D247" sqref="D247"/>
      <selection pane="topRight" activeCell="D247" sqref="D247"/>
      <selection pane="bottomLeft" activeCell="D247" sqref="D247"/>
      <selection pane="bottomRight" activeCell="D247" sqref="D247"/>
    </sheetView>
  </sheetViews>
  <sheetFormatPr defaultRowHeight="13.5" x14ac:dyDescent="0.15"/>
  <cols>
    <col min="1" max="1" width="21" customWidth="1"/>
    <col min="2" max="2" width="22.6640625" customWidth="1"/>
    <col min="3" max="3" width="0.109375" customWidth="1"/>
    <col min="4" max="4" width="5.33203125" customWidth="1"/>
    <col min="5" max="5" width="12.33203125" customWidth="1"/>
    <col min="6" max="6" width="10.77734375" customWidth="1"/>
    <col min="7" max="7" width="7.77734375" customWidth="1"/>
    <col min="8" max="8" width="10.77734375" customWidth="1"/>
    <col min="9" max="9" width="7.77734375" customWidth="1"/>
    <col min="10" max="12" width="10.77734375" customWidth="1"/>
    <col min="13" max="13" width="11.77734375" customWidth="1"/>
    <col min="14" max="20" width="8.88671875" style="226" customWidth="1"/>
    <col min="21" max="21" width="12.77734375" style="226" customWidth="1"/>
  </cols>
  <sheetData>
    <row r="1" spans="1:23" x14ac:dyDescent="0.15">
      <c r="A1" s="325" t="s">
        <v>140</v>
      </c>
      <c r="B1" s="325" t="s">
        <v>141</v>
      </c>
      <c r="C1" s="325" t="s">
        <v>142</v>
      </c>
      <c r="D1" s="326" t="s">
        <v>143</v>
      </c>
      <c r="E1" s="325" t="s">
        <v>144</v>
      </c>
      <c r="F1" s="325" t="s">
        <v>145</v>
      </c>
      <c r="G1" s="325"/>
      <c r="H1" s="325" t="s">
        <v>146</v>
      </c>
      <c r="I1" s="325"/>
      <c r="J1" s="325" t="s">
        <v>147</v>
      </c>
      <c r="K1" s="325" t="s">
        <v>147</v>
      </c>
      <c r="L1" s="325" t="s">
        <v>147</v>
      </c>
      <c r="N1" s="330" t="s">
        <v>156</v>
      </c>
      <c r="O1" s="329" t="s">
        <v>148</v>
      </c>
      <c r="P1" s="329" t="s">
        <v>149</v>
      </c>
      <c r="Q1" s="329" t="s">
        <v>150</v>
      </c>
      <c r="R1" s="330" t="s">
        <v>157</v>
      </c>
      <c r="S1" s="329" t="s">
        <v>151</v>
      </c>
      <c r="T1" s="329" t="s">
        <v>152</v>
      </c>
      <c r="U1" s="327" t="s">
        <v>158</v>
      </c>
    </row>
    <row r="2" spans="1:23" x14ac:dyDescent="0.15">
      <c r="A2" s="325"/>
      <c r="B2" s="325"/>
      <c r="C2" s="325"/>
      <c r="D2" s="325"/>
      <c r="E2" s="325"/>
      <c r="F2" s="230" t="s">
        <v>153</v>
      </c>
      <c r="G2" s="230" t="s">
        <v>154</v>
      </c>
      <c r="H2" s="230" t="s">
        <v>153</v>
      </c>
      <c r="I2" s="230" t="s">
        <v>154</v>
      </c>
      <c r="J2" s="325"/>
      <c r="K2" s="325"/>
      <c r="L2" s="325"/>
      <c r="N2" s="329"/>
      <c r="O2" s="329"/>
      <c r="P2" s="329"/>
      <c r="Q2" s="329"/>
      <c r="R2" s="329"/>
      <c r="S2" s="329"/>
      <c r="T2" s="329"/>
      <c r="U2" s="328"/>
    </row>
    <row r="3" spans="1:23" x14ac:dyDescent="0.15">
      <c r="A3" s="140" t="s">
        <v>429</v>
      </c>
      <c r="B3" s="140" t="s">
        <v>390</v>
      </c>
      <c r="C3" s="140" t="str">
        <f t="shared" ref="C3:C8" si="0">A3&amp;B3</f>
        <v>금속 가요 전선관(SF)고장력, 비방수 16C</v>
      </c>
      <c r="D3" s="162" t="s">
        <v>181</v>
      </c>
      <c r="E3" s="140">
        <f t="shared" ref="E3:E8" si="1">MIN(F3,H3,J3,K3,L3)</f>
        <v>564</v>
      </c>
      <c r="F3" s="140">
        <v>720</v>
      </c>
      <c r="G3" s="140">
        <v>1101</v>
      </c>
      <c r="H3" s="140">
        <v>564</v>
      </c>
      <c r="I3" s="140">
        <v>1197</v>
      </c>
      <c r="J3" s="164"/>
      <c r="K3" s="164"/>
      <c r="L3" s="164"/>
      <c r="M3" t="s">
        <v>443</v>
      </c>
      <c r="N3" s="232">
        <f>0.044*90%</f>
        <v>3.9599999999999996E-2</v>
      </c>
      <c r="O3" s="232"/>
      <c r="P3" s="232"/>
      <c r="Q3" s="232"/>
      <c r="R3" s="232"/>
      <c r="S3" s="232"/>
      <c r="T3" s="232"/>
      <c r="U3" s="233" t="s">
        <v>442</v>
      </c>
      <c r="W3" s="234"/>
    </row>
    <row r="4" spans="1:23" x14ac:dyDescent="0.15">
      <c r="A4" s="140" t="s">
        <v>429</v>
      </c>
      <c r="B4" s="140" t="s">
        <v>391</v>
      </c>
      <c r="C4" s="140" t="str">
        <f t="shared" si="0"/>
        <v>금속 가요 전선관(SF)고장력, 비방수 22C</v>
      </c>
      <c r="D4" s="162" t="s">
        <v>181</v>
      </c>
      <c r="E4" s="140">
        <f t="shared" si="1"/>
        <v>950</v>
      </c>
      <c r="F4" s="140">
        <v>950</v>
      </c>
      <c r="G4" s="140">
        <v>1101</v>
      </c>
      <c r="H4" s="140">
        <v>1044</v>
      </c>
      <c r="I4" s="140">
        <v>1197</v>
      </c>
      <c r="J4" s="140"/>
      <c r="K4" s="163"/>
      <c r="L4" s="163"/>
      <c r="M4" t="s">
        <v>443</v>
      </c>
      <c r="N4" s="232">
        <f>0.059*90%</f>
        <v>5.3100000000000001E-2</v>
      </c>
      <c r="O4" s="232"/>
      <c r="P4" s="232"/>
      <c r="Q4" s="232"/>
      <c r="R4" s="232"/>
      <c r="S4" s="232"/>
      <c r="T4" s="232"/>
      <c r="U4" s="233" t="s">
        <v>442</v>
      </c>
      <c r="W4" s="234"/>
    </row>
    <row r="5" spans="1:23" x14ac:dyDescent="0.15">
      <c r="A5" s="140" t="s">
        <v>429</v>
      </c>
      <c r="B5" s="140" t="s">
        <v>313</v>
      </c>
      <c r="C5" s="140" t="str">
        <f t="shared" si="0"/>
        <v>금속 가요 전선관(SF)고장력, 비방수 28C</v>
      </c>
      <c r="D5" s="162" t="s">
        <v>181</v>
      </c>
      <c r="E5" s="140">
        <f t="shared" si="1"/>
        <v>1248</v>
      </c>
      <c r="F5" s="140">
        <v>1380</v>
      </c>
      <c r="G5" s="140">
        <v>1101</v>
      </c>
      <c r="H5" s="140">
        <v>1248</v>
      </c>
      <c r="I5" s="140">
        <v>1197</v>
      </c>
      <c r="J5" s="140"/>
      <c r="K5" s="165"/>
      <c r="L5" s="165"/>
      <c r="M5" t="s">
        <v>443</v>
      </c>
      <c r="N5" s="232">
        <f>0.072*90%</f>
        <v>6.4799999999999996E-2</v>
      </c>
      <c r="O5" s="232"/>
      <c r="P5" s="232"/>
      <c r="Q5" s="232"/>
      <c r="R5" s="232"/>
      <c r="S5" s="232"/>
      <c r="T5" s="232"/>
      <c r="U5" s="233" t="s">
        <v>442</v>
      </c>
      <c r="W5" s="234"/>
    </row>
    <row r="6" spans="1:23" x14ac:dyDescent="0.15">
      <c r="A6" s="140" t="s">
        <v>182</v>
      </c>
      <c r="B6" s="140" t="s">
        <v>392</v>
      </c>
      <c r="C6" s="140" t="str">
        <f t="shared" si="0"/>
        <v>750V 저독성가교전선HFIX 1.5㎟</v>
      </c>
      <c r="D6" s="164" t="s">
        <v>181</v>
      </c>
      <c r="E6" s="140">
        <f t="shared" si="1"/>
        <v>285</v>
      </c>
      <c r="F6" s="140">
        <v>285</v>
      </c>
      <c r="G6" s="140">
        <v>1074</v>
      </c>
      <c r="H6" s="140">
        <v>369</v>
      </c>
      <c r="I6" s="140">
        <v>1161</v>
      </c>
      <c r="J6" s="140"/>
      <c r="K6" s="165"/>
      <c r="L6" s="165"/>
      <c r="N6" s="232">
        <f>0.01</f>
        <v>0.01</v>
      </c>
      <c r="O6" s="232"/>
      <c r="P6" s="232"/>
      <c r="Q6" s="232"/>
      <c r="R6" s="232"/>
      <c r="S6" s="232"/>
      <c r="T6" s="232"/>
      <c r="U6" s="233" t="s">
        <v>183</v>
      </c>
      <c r="W6" s="234"/>
    </row>
    <row r="7" spans="1:23" x14ac:dyDescent="0.15">
      <c r="A7" s="140" t="s">
        <v>182</v>
      </c>
      <c r="B7" s="140" t="s">
        <v>199</v>
      </c>
      <c r="C7" s="140" t="str">
        <f t="shared" si="0"/>
        <v>750V 저독성가교전선HFIX 2.5㎟</v>
      </c>
      <c r="D7" s="164" t="s">
        <v>181</v>
      </c>
      <c r="E7" s="140">
        <f t="shared" si="1"/>
        <v>418</v>
      </c>
      <c r="F7" s="140">
        <v>418</v>
      </c>
      <c r="G7" s="140">
        <v>1074</v>
      </c>
      <c r="H7" s="140">
        <v>607</v>
      </c>
      <c r="I7" s="140">
        <v>1161</v>
      </c>
      <c r="J7" s="140"/>
      <c r="K7" s="165"/>
      <c r="L7" s="165"/>
      <c r="N7" s="232">
        <f>0.01</f>
        <v>0.01</v>
      </c>
      <c r="O7" s="232"/>
      <c r="P7" s="232"/>
      <c r="Q7" s="232"/>
      <c r="R7" s="232"/>
      <c r="S7" s="232"/>
      <c r="T7" s="232"/>
      <c r="U7" s="233" t="s">
        <v>183</v>
      </c>
      <c r="W7" s="234"/>
    </row>
    <row r="8" spans="1:23" x14ac:dyDescent="0.15">
      <c r="A8" s="140" t="s">
        <v>182</v>
      </c>
      <c r="B8" s="140" t="s">
        <v>393</v>
      </c>
      <c r="C8" s="140" t="str">
        <f t="shared" si="0"/>
        <v>750V 저독성가교전선HFIX 4㎟</v>
      </c>
      <c r="D8" s="164" t="s">
        <v>181</v>
      </c>
      <c r="E8" s="140">
        <f t="shared" si="1"/>
        <v>637</v>
      </c>
      <c r="F8" s="140">
        <v>637</v>
      </c>
      <c r="G8" s="140">
        <v>1074</v>
      </c>
      <c r="H8" s="140">
        <v>946</v>
      </c>
      <c r="I8" s="140">
        <v>1161</v>
      </c>
      <c r="J8" s="140"/>
      <c r="K8" s="165"/>
      <c r="L8" s="165"/>
      <c r="N8" s="232">
        <f>0.01</f>
        <v>0.01</v>
      </c>
      <c r="O8" s="232"/>
      <c r="P8" s="232"/>
      <c r="Q8" s="232"/>
      <c r="R8" s="232"/>
      <c r="S8" s="232"/>
      <c r="T8" s="232"/>
      <c r="U8" s="233" t="s">
        <v>183</v>
      </c>
      <c r="W8" s="234"/>
    </row>
    <row r="9" spans="1:23" s="235" customFormat="1" x14ac:dyDescent="0.15">
      <c r="A9" s="140" t="s">
        <v>197</v>
      </c>
      <c r="B9" s="140" t="s">
        <v>200</v>
      </c>
      <c r="C9" s="140" t="str">
        <f t="shared" ref="C9:C22" si="2">A9&amp;B9</f>
        <v>접지용전선F-GV 2.5㎟</v>
      </c>
      <c r="D9" s="162" t="s">
        <v>181</v>
      </c>
      <c r="E9" s="140">
        <f t="shared" ref="E9:E22" si="3">MIN(F9,H9,J9,K9,L9)</f>
        <v>688</v>
      </c>
      <c r="F9" s="140">
        <v>794</v>
      </c>
      <c r="G9" s="140">
        <v>1075</v>
      </c>
      <c r="H9" s="140">
        <v>688</v>
      </c>
      <c r="I9" s="140">
        <v>1161</v>
      </c>
      <c r="J9" s="140"/>
      <c r="K9" s="165"/>
      <c r="L9" s="165"/>
      <c r="N9" s="232">
        <f>0.006*150%</f>
        <v>9.0000000000000011E-3</v>
      </c>
      <c r="O9" s="232"/>
      <c r="P9" s="232"/>
      <c r="Q9" s="232"/>
      <c r="R9" s="232"/>
      <c r="S9" s="232"/>
      <c r="T9" s="232"/>
      <c r="U9" s="233" t="s">
        <v>444</v>
      </c>
      <c r="V9" t="s">
        <v>445</v>
      </c>
      <c r="W9" s="234"/>
    </row>
    <row r="10" spans="1:23" s="235" customFormat="1" x14ac:dyDescent="0.15">
      <c r="A10" s="140" t="s">
        <v>197</v>
      </c>
      <c r="B10" s="140" t="s">
        <v>394</v>
      </c>
      <c r="C10" s="140" t="str">
        <f t="shared" si="2"/>
        <v>접지용전선F-GV 4㎟</v>
      </c>
      <c r="D10" s="162" t="s">
        <v>181</v>
      </c>
      <c r="E10" s="140">
        <f t="shared" si="3"/>
        <v>955</v>
      </c>
      <c r="F10" s="140">
        <v>1093</v>
      </c>
      <c r="G10" s="140">
        <v>1075</v>
      </c>
      <c r="H10" s="140">
        <v>955</v>
      </c>
      <c r="I10" s="140">
        <v>1161</v>
      </c>
      <c r="J10" s="140"/>
      <c r="K10" s="165"/>
      <c r="L10" s="165"/>
      <c r="N10" s="232">
        <f t="shared" ref="N10:N11" si="4">0.006*150%</f>
        <v>9.0000000000000011E-3</v>
      </c>
      <c r="O10" s="232"/>
      <c r="P10" s="232"/>
      <c r="Q10" s="232"/>
      <c r="R10" s="232"/>
      <c r="S10" s="232"/>
      <c r="T10" s="232"/>
      <c r="U10" s="233" t="s">
        <v>444</v>
      </c>
      <c r="V10" t="s">
        <v>445</v>
      </c>
      <c r="W10" s="234"/>
    </row>
    <row r="11" spans="1:23" s="235" customFormat="1" x14ac:dyDescent="0.15">
      <c r="A11" s="140" t="s">
        <v>197</v>
      </c>
      <c r="B11" s="140" t="s">
        <v>395</v>
      </c>
      <c r="C11" s="140" t="str">
        <f t="shared" si="2"/>
        <v>접지용전선F-GV 6㎟</v>
      </c>
      <c r="D11" s="162" t="s">
        <v>181</v>
      </c>
      <c r="E11" s="140">
        <f t="shared" si="3"/>
        <v>1087</v>
      </c>
      <c r="F11" s="140">
        <v>1277</v>
      </c>
      <c r="G11" s="140">
        <v>1075</v>
      </c>
      <c r="H11" s="140">
        <v>1087</v>
      </c>
      <c r="I11" s="140">
        <v>1161</v>
      </c>
      <c r="J11" s="140"/>
      <c r="K11" s="165"/>
      <c r="L11" s="165"/>
      <c r="N11" s="232">
        <f t="shared" si="4"/>
        <v>9.0000000000000011E-3</v>
      </c>
      <c r="O11" s="232"/>
      <c r="P11" s="232"/>
      <c r="Q11" s="232"/>
      <c r="R11" s="232"/>
      <c r="S11" s="232"/>
      <c r="T11" s="232"/>
      <c r="U11" s="233" t="s">
        <v>444</v>
      </c>
      <c r="V11" t="s">
        <v>445</v>
      </c>
      <c r="W11" s="234"/>
    </row>
    <row r="12" spans="1:23" x14ac:dyDescent="0.15">
      <c r="A12" s="140" t="s">
        <v>89</v>
      </c>
      <c r="B12" s="140" t="s">
        <v>361</v>
      </c>
      <c r="C12" s="140" t="str">
        <f t="shared" si="2"/>
        <v>600V 가교PE 케이블F-CV 2C 4㎟</v>
      </c>
      <c r="D12" s="162" t="s">
        <v>181</v>
      </c>
      <c r="E12" s="140">
        <f t="shared" si="3"/>
        <v>1897</v>
      </c>
      <c r="F12" s="140">
        <v>2081</v>
      </c>
      <c r="G12" s="140">
        <v>1075</v>
      </c>
      <c r="H12" s="140">
        <v>1897</v>
      </c>
      <c r="I12" s="140">
        <v>1164</v>
      </c>
      <c r="J12" s="140"/>
      <c r="K12" s="165"/>
      <c r="L12" s="165"/>
      <c r="N12" s="232"/>
      <c r="O12" s="232">
        <f>0.016</f>
        <v>1.6E-2</v>
      </c>
      <c r="P12" s="232"/>
      <c r="Q12" s="232"/>
      <c r="R12" s="232"/>
      <c r="S12" s="232"/>
      <c r="T12" s="232"/>
      <c r="U12" s="233" t="s">
        <v>184</v>
      </c>
      <c r="W12" s="234"/>
    </row>
    <row r="13" spans="1:23" x14ac:dyDescent="0.15">
      <c r="A13" s="140" t="s">
        <v>89</v>
      </c>
      <c r="B13" s="140" t="s">
        <v>362</v>
      </c>
      <c r="C13" s="140" t="str">
        <f t="shared" si="2"/>
        <v>600V 가교PE 케이블F-CV 2C 6㎟</v>
      </c>
      <c r="D13" s="162" t="s">
        <v>181</v>
      </c>
      <c r="E13" s="140">
        <f t="shared" si="3"/>
        <v>2565</v>
      </c>
      <c r="F13" s="140">
        <v>2798</v>
      </c>
      <c r="G13" s="140">
        <v>1075</v>
      </c>
      <c r="H13" s="140">
        <v>2565</v>
      </c>
      <c r="I13" s="140">
        <v>1164</v>
      </c>
      <c r="J13" s="236"/>
      <c r="K13" s="165"/>
      <c r="L13" s="165"/>
      <c r="N13" s="232"/>
      <c r="O13" s="232">
        <f>0.018</f>
        <v>1.7999999999999999E-2</v>
      </c>
      <c r="P13" s="232"/>
      <c r="Q13" s="232"/>
      <c r="R13" s="232"/>
      <c r="S13" s="232"/>
      <c r="T13" s="232"/>
      <c r="U13" s="233" t="s">
        <v>184</v>
      </c>
      <c r="W13" s="234"/>
    </row>
    <row r="14" spans="1:23" x14ac:dyDescent="0.15">
      <c r="A14" s="140" t="s">
        <v>89</v>
      </c>
      <c r="B14" s="140" t="s">
        <v>396</v>
      </c>
      <c r="C14" s="140" t="str">
        <f t="shared" si="2"/>
        <v>600V 가교PE 케이블F-CV 3C 2.5㎟</v>
      </c>
      <c r="D14" s="162" t="s">
        <v>181</v>
      </c>
      <c r="E14" s="140">
        <f t="shared" si="3"/>
        <v>1775</v>
      </c>
      <c r="F14" s="140">
        <v>2111</v>
      </c>
      <c r="G14" s="140">
        <v>1075</v>
      </c>
      <c r="H14" s="140">
        <v>1775</v>
      </c>
      <c r="I14" s="140">
        <v>1164</v>
      </c>
      <c r="J14" s="140"/>
      <c r="K14" s="165"/>
      <c r="L14" s="165"/>
      <c r="N14" s="232"/>
      <c r="O14" s="232">
        <f>0.019</f>
        <v>1.9E-2</v>
      </c>
      <c r="P14" s="232"/>
      <c r="Q14" s="232"/>
      <c r="R14" s="232"/>
      <c r="S14" s="232"/>
      <c r="T14" s="232"/>
      <c r="U14" s="233" t="s">
        <v>184</v>
      </c>
      <c r="W14" s="234"/>
    </row>
    <row r="15" spans="1:23" x14ac:dyDescent="0.15">
      <c r="A15" s="140" t="s">
        <v>89</v>
      </c>
      <c r="B15" s="140" t="s">
        <v>397</v>
      </c>
      <c r="C15" s="140" t="str">
        <f t="shared" si="2"/>
        <v>600V 가교PE 케이블F-CV 3C 4㎟</v>
      </c>
      <c r="D15" s="162" t="s">
        <v>181</v>
      </c>
      <c r="E15" s="140">
        <f t="shared" si="3"/>
        <v>2511</v>
      </c>
      <c r="F15" s="140">
        <v>2857</v>
      </c>
      <c r="G15" s="140">
        <v>1075</v>
      </c>
      <c r="H15" s="140">
        <v>2511</v>
      </c>
      <c r="I15" s="140">
        <v>1164</v>
      </c>
      <c r="J15" s="140"/>
      <c r="K15" s="165"/>
      <c r="L15" s="165"/>
      <c r="N15" s="232"/>
      <c r="O15" s="232">
        <f>0.022</f>
        <v>2.1999999999999999E-2</v>
      </c>
      <c r="P15" s="232"/>
      <c r="Q15" s="232"/>
      <c r="R15" s="232"/>
      <c r="S15" s="232"/>
      <c r="T15" s="232"/>
      <c r="U15" s="233" t="s">
        <v>184</v>
      </c>
      <c r="W15" s="234"/>
    </row>
    <row r="16" spans="1:23" x14ac:dyDescent="0.15">
      <c r="A16" s="140" t="s">
        <v>89</v>
      </c>
      <c r="B16" s="140" t="s">
        <v>398</v>
      </c>
      <c r="C16" s="140" t="str">
        <f t="shared" si="2"/>
        <v>600V 가교PE 케이블F-CV 3C 6㎟</v>
      </c>
      <c r="D16" s="162" t="s">
        <v>181</v>
      </c>
      <c r="E16" s="140">
        <f t="shared" si="3"/>
        <v>3467</v>
      </c>
      <c r="F16" s="140">
        <v>3888</v>
      </c>
      <c r="G16" s="140">
        <v>1075</v>
      </c>
      <c r="H16" s="140">
        <v>3467</v>
      </c>
      <c r="I16" s="140">
        <v>1164</v>
      </c>
      <c r="J16" s="140"/>
      <c r="K16" s="165"/>
      <c r="L16" s="165"/>
      <c r="N16" s="232"/>
      <c r="O16" s="232">
        <f>0.026</f>
        <v>2.5999999999999999E-2</v>
      </c>
      <c r="P16" s="232"/>
      <c r="Q16" s="232"/>
      <c r="R16" s="232"/>
      <c r="S16" s="232"/>
      <c r="T16" s="232"/>
      <c r="U16" s="233" t="s">
        <v>184</v>
      </c>
      <c r="W16" s="234"/>
    </row>
    <row r="17" spans="1:23" x14ac:dyDescent="0.15">
      <c r="A17" s="140" t="s">
        <v>204</v>
      </c>
      <c r="B17" s="140" t="s">
        <v>417</v>
      </c>
      <c r="C17" s="140" t="str">
        <f t="shared" ref="C17:C20" si="5">A17&amp;B17</f>
        <v>아울렛  박스4각, 54mm</v>
      </c>
      <c r="D17" s="162" t="s">
        <v>170</v>
      </c>
      <c r="E17" s="140">
        <f t="shared" ref="E17:E20" si="6">MIN(F17,H17,J17,K17,L17)</f>
        <v>3100</v>
      </c>
      <c r="F17" s="140">
        <v>3100</v>
      </c>
      <c r="G17" s="140">
        <v>1105</v>
      </c>
      <c r="H17" s="140">
        <v>3480</v>
      </c>
      <c r="I17" s="140">
        <v>1201</v>
      </c>
      <c r="J17" s="166"/>
      <c r="K17" s="165"/>
      <c r="L17" s="165"/>
      <c r="N17" s="232">
        <f>0.12*90%*120%</f>
        <v>0.12959999999999999</v>
      </c>
      <c r="O17" s="232"/>
      <c r="P17" s="232"/>
      <c r="Q17" s="232"/>
      <c r="R17" s="232"/>
      <c r="S17" s="232"/>
      <c r="T17" s="232"/>
      <c r="U17" s="233" t="s">
        <v>446</v>
      </c>
      <c r="W17" s="234"/>
    </row>
    <row r="18" spans="1:23" x14ac:dyDescent="0.15">
      <c r="A18" s="140" t="s">
        <v>204</v>
      </c>
      <c r="B18" s="140" t="s">
        <v>418</v>
      </c>
      <c r="C18" s="140" t="str">
        <f t="shared" si="5"/>
        <v>아울렛  박스8각, 54mm</v>
      </c>
      <c r="D18" s="162" t="s">
        <v>170</v>
      </c>
      <c r="E18" s="140">
        <f t="shared" si="6"/>
        <v>2980</v>
      </c>
      <c r="F18" s="140">
        <v>2980</v>
      </c>
      <c r="G18" s="140">
        <v>1105</v>
      </c>
      <c r="H18" s="140">
        <v>3000</v>
      </c>
      <c r="I18" s="140">
        <v>1201</v>
      </c>
      <c r="J18" s="166"/>
      <c r="K18" s="165"/>
      <c r="L18" s="165"/>
      <c r="N18" s="232">
        <f t="shared" ref="N18:N20" si="7">0.12*90%*120%</f>
        <v>0.12959999999999999</v>
      </c>
      <c r="O18" s="232"/>
      <c r="P18" s="232"/>
      <c r="Q18" s="232"/>
      <c r="R18" s="232"/>
      <c r="S18" s="232"/>
      <c r="T18" s="232"/>
      <c r="U18" s="233" t="s">
        <v>446</v>
      </c>
      <c r="W18" s="234"/>
    </row>
    <row r="19" spans="1:23" x14ac:dyDescent="0.15">
      <c r="A19" s="140" t="s">
        <v>399</v>
      </c>
      <c r="B19" s="140" t="s">
        <v>419</v>
      </c>
      <c r="C19" s="140" t="str">
        <f t="shared" si="5"/>
        <v>OL 박스(카바부)O/L 4각, 54mm</v>
      </c>
      <c r="D19" s="162" t="s">
        <v>170</v>
      </c>
      <c r="E19" s="140">
        <f t="shared" si="6"/>
        <v>763</v>
      </c>
      <c r="F19" s="140">
        <v>980</v>
      </c>
      <c r="G19" s="140">
        <v>1105</v>
      </c>
      <c r="H19" s="140">
        <v>763</v>
      </c>
      <c r="I19" s="140">
        <v>1201</v>
      </c>
      <c r="J19" s="166"/>
      <c r="K19" s="165"/>
      <c r="L19" s="165"/>
      <c r="N19" s="232">
        <f t="shared" si="7"/>
        <v>0.12959999999999999</v>
      </c>
      <c r="O19" s="232"/>
      <c r="P19" s="232"/>
      <c r="Q19" s="232"/>
      <c r="R19" s="232"/>
      <c r="S19" s="232"/>
      <c r="T19" s="232"/>
      <c r="U19" s="233" t="s">
        <v>446</v>
      </c>
      <c r="W19" s="234"/>
    </row>
    <row r="20" spans="1:23" x14ac:dyDescent="0.15">
      <c r="A20" s="140" t="s">
        <v>399</v>
      </c>
      <c r="B20" s="140" t="s">
        <v>416</v>
      </c>
      <c r="C20" s="140" t="str">
        <f t="shared" si="5"/>
        <v>OL 박스(카바부)S/W 용, 54mm</v>
      </c>
      <c r="D20" s="162" t="s">
        <v>170</v>
      </c>
      <c r="E20" s="140">
        <f t="shared" si="6"/>
        <v>740</v>
      </c>
      <c r="F20" s="140">
        <v>740</v>
      </c>
      <c r="G20" s="140">
        <v>1105</v>
      </c>
      <c r="H20" s="140">
        <v>1003</v>
      </c>
      <c r="I20" s="140">
        <v>1201</v>
      </c>
      <c r="J20" s="166"/>
      <c r="K20" s="165"/>
      <c r="L20" s="165"/>
      <c r="N20" s="232">
        <f t="shared" si="7"/>
        <v>0.12959999999999999</v>
      </c>
      <c r="O20" s="232"/>
      <c r="P20" s="232"/>
      <c r="Q20" s="232"/>
      <c r="R20" s="232"/>
      <c r="S20" s="232"/>
      <c r="T20" s="232"/>
      <c r="U20" s="233" t="s">
        <v>446</v>
      </c>
      <c r="W20" s="234"/>
    </row>
    <row r="21" spans="1:23" x14ac:dyDescent="0.15">
      <c r="A21" s="140" t="s">
        <v>400</v>
      </c>
      <c r="B21" s="140" t="s">
        <v>401</v>
      </c>
      <c r="C21" s="140" t="str">
        <f t="shared" si="2"/>
        <v>BOX COVER4, 8각 평</v>
      </c>
      <c r="D21" s="162" t="s">
        <v>170</v>
      </c>
      <c r="E21" s="140">
        <f t="shared" si="3"/>
        <v>290</v>
      </c>
      <c r="F21" s="140">
        <v>290</v>
      </c>
      <c r="G21" s="140">
        <v>1105</v>
      </c>
      <c r="H21" s="140">
        <v>343</v>
      </c>
      <c r="I21" s="140">
        <v>1201</v>
      </c>
      <c r="J21" s="166"/>
      <c r="K21" s="165"/>
      <c r="L21" s="165"/>
      <c r="N21" s="232"/>
      <c r="O21" s="232"/>
      <c r="P21" s="232"/>
      <c r="Q21" s="232"/>
      <c r="R21" s="232"/>
      <c r="S21" s="232"/>
      <c r="T21" s="232"/>
      <c r="U21" s="233"/>
      <c r="W21" s="234"/>
    </row>
    <row r="22" spans="1:23" x14ac:dyDescent="0.15">
      <c r="A22" s="140" t="s">
        <v>402</v>
      </c>
      <c r="B22" s="140" t="s">
        <v>403</v>
      </c>
      <c r="C22" s="140" t="str">
        <f t="shared" si="2"/>
        <v>케이블콘넥타16C</v>
      </c>
      <c r="D22" s="162" t="s">
        <v>170</v>
      </c>
      <c r="E22" s="140">
        <f t="shared" si="3"/>
        <v>114</v>
      </c>
      <c r="F22" s="140">
        <v>120</v>
      </c>
      <c r="G22" s="140">
        <v>1104</v>
      </c>
      <c r="H22" s="140">
        <v>114</v>
      </c>
      <c r="I22" s="140">
        <v>1198</v>
      </c>
      <c r="J22" s="166"/>
      <c r="K22" s="165"/>
      <c r="L22" s="165"/>
      <c r="N22" s="232"/>
      <c r="O22" s="232"/>
      <c r="P22" s="232"/>
      <c r="Q22" s="232"/>
      <c r="R22" s="232"/>
      <c r="S22" s="232"/>
      <c r="T22" s="232"/>
      <c r="U22" s="233"/>
      <c r="W22" s="234"/>
    </row>
    <row r="23" spans="1:23" x14ac:dyDescent="0.15">
      <c r="A23" s="140" t="s">
        <v>404</v>
      </c>
      <c r="B23" s="140" t="s">
        <v>202</v>
      </c>
      <c r="C23" s="140" t="str">
        <f t="shared" ref="C23:C27" si="8">A23&amp;B23</f>
        <v>단로스위치(WIDE)15A 250V 1구</v>
      </c>
      <c r="D23" s="162" t="s">
        <v>170</v>
      </c>
      <c r="E23" s="140">
        <f t="shared" ref="E23:E27" si="9">MIN(F23,H23,J23,K23,L23)</f>
        <v>1880</v>
      </c>
      <c r="F23" s="140">
        <v>1880</v>
      </c>
      <c r="G23" s="140">
        <v>1203</v>
      </c>
      <c r="H23" s="140">
        <v>2333</v>
      </c>
      <c r="I23" s="140">
        <v>1274</v>
      </c>
      <c r="J23" s="140"/>
      <c r="K23" s="165"/>
      <c r="L23" s="165"/>
      <c r="N23" s="232">
        <f t="shared" ref="N23:N25" si="10">0.085</f>
        <v>8.5000000000000006E-2</v>
      </c>
      <c r="O23" s="232"/>
      <c r="P23" s="232"/>
      <c r="Q23" s="232"/>
      <c r="R23" s="232"/>
      <c r="S23" s="232"/>
      <c r="T23" s="232"/>
      <c r="U23" s="233" t="s">
        <v>185</v>
      </c>
      <c r="W23" s="234"/>
    </row>
    <row r="24" spans="1:23" x14ac:dyDescent="0.15">
      <c r="A24" s="140" t="s">
        <v>404</v>
      </c>
      <c r="B24" s="140" t="s">
        <v>13</v>
      </c>
      <c r="C24" s="140" t="str">
        <f t="shared" si="8"/>
        <v>단로스위치(WIDE)15A 250V 2구</v>
      </c>
      <c r="D24" s="162" t="s">
        <v>170</v>
      </c>
      <c r="E24" s="140">
        <f t="shared" si="9"/>
        <v>2820</v>
      </c>
      <c r="F24" s="140">
        <v>2820</v>
      </c>
      <c r="G24" s="140">
        <v>1203</v>
      </c>
      <c r="H24" s="140">
        <v>3617</v>
      </c>
      <c r="I24" s="140">
        <v>1274</v>
      </c>
      <c r="J24" s="140"/>
      <c r="K24" s="165"/>
      <c r="L24" s="165"/>
      <c r="N24" s="232">
        <f t="shared" si="10"/>
        <v>8.5000000000000006E-2</v>
      </c>
      <c r="O24" s="232"/>
      <c r="P24" s="232"/>
      <c r="Q24" s="232"/>
      <c r="R24" s="232"/>
      <c r="S24" s="232"/>
      <c r="T24" s="232"/>
      <c r="U24" s="233" t="s">
        <v>185</v>
      </c>
      <c r="W24" s="234"/>
    </row>
    <row r="25" spans="1:23" x14ac:dyDescent="0.15">
      <c r="A25" s="140" t="s">
        <v>404</v>
      </c>
      <c r="B25" s="140" t="s">
        <v>90</v>
      </c>
      <c r="C25" s="140" t="str">
        <f t="shared" si="8"/>
        <v>단로스위치(WIDE)15A 250V 3구</v>
      </c>
      <c r="D25" s="162" t="s">
        <v>170</v>
      </c>
      <c r="E25" s="140">
        <f t="shared" si="9"/>
        <v>3640</v>
      </c>
      <c r="F25" s="140">
        <v>3640</v>
      </c>
      <c r="G25" s="140">
        <v>1203</v>
      </c>
      <c r="H25" s="140">
        <v>4808</v>
      </c>
      <c r="I25" s="140">
        <v>1274</v>
      </c>
      <c r="J25" s="140"/>
      <c r="K25" s="165"/>
      <c r="L25" s="165"/>
      <c r="N25" s="232">
        <f t="shared" si="10"/>
        <v>8.5000000000000006E-2</v>
      </c>
      <c r="O25" s="232"/>
      <c r="P25" s="232"/>
      <c r="Q25" s="232"/>
      <c r="R25" s="232"/>
      <c r="S25" s="232"/>
      <c r="T25" s="232"/>
      <c r="U25" s="233" t="s">
        <v>185</v>
      </c>
      <c r="W25" s="234"/>
    </row>
    <row r="26" spans="1:23" x14ac:dyDescent="0.15">
      <c r="A26" s="140" t="s">
        <v>405</v>
      </c>
      <c r="B26" s="140" t="s">
        <v>202</v>
      </c>
      <c r="C26" s="140" t="str">
        <f t="shared" si="8"/>
        <v>접지콘센트15A 250V 1구</v>
      </c>
      <c r="D26" s="162" t="s">
        <v>170</v>
      </c>
      <c r="E26" s="140">
        <f t="shared" si="9"/>
        <v>1843</v>
      </c>
      <c r="F26" s="140">
        <v>2000</v>
      </c>
      <c r="G26" s="140">
        <v>1204</v>
      </c>
      <c r="H26" s="140">
        <v>1843</v>
      </c>
      <c r="I26" s="140">
        <v>1274</v>
      </c>
      <c r="J26" s="140"/>
      <c r="K26" s="165"/>
      <c r="L26" s="165"/>
      <c r="N26" s="232">
        <f t="shared" ref="N26:N27" si="11">0.08</f>
        <v>0.08</v>
      </c>
      <c r="O26" s="232"/>
      <c r="P26" s="232"/>
      <c r="Q26" s="232"/>
      <c r="R26" s="232"/>
      <c r="S26" s="232"/>
      <c r="T26" s="232"/>
      <c r="U26" s="233" t="s">
        <v>186</v>
      </c>
      <c r="W26" s="234"/>
    </row>
    <row r="27" spans="1:23" x14ac:dyDescent="0.15">
      <c r="A27" s="140" t="s">
        <v>405</v>
      </c>
      <c r="B27" s="140" t="s">
        <v>13</v>
      </c>
      <c r="C27" s="140" t="str">
        <f t="shared" si="8"/>
        <v>접지콘센트15A 250V 2구</v>
      </c>
      <c r="D27" s="162" t="s">
        <v>170</v>
      </c>
      <c r="E27" s="140">
        <f t="shared" si="9"/>
        <v>2200</v>
      </c>
      <c r="F27" s="140">
        <v>2200</v>
      </c>
      <c r="G27" s="140">
        <v>1204</v>
      </c>
      <c r="H27" s="140">
        <v>2273</v>
      </c>
      <c r="I27" s="140">
        <v>1274</v>
      </c>
      <c r="J27" s="140"/>
      <c r="K27" s="165"/>
      <c r="L27" s="165"/>
      <c r="N27" s="232">
        <f t="shared" si="11"/>
        <v>0.08</v>
      </c>
      <c r="O27" s="232"/>
      <c r="P27" s="232"/>
      <c r="Q27" s="232"/>
      <c r="R27" s="232"/>
      <c r="S27" s="232"/>
      <c r="T27" s="232"/>
      <c r="U27" s="233" t="s">
        <v>186</v>
      </c>
      <c r="W27" s="234"/>
    </row>
    <row r="28" spans="1:23" x14ac:dyDescent="0.15">
      <c r="A28" s="127" t="s">
        <v>513</v>
      </c>
      <c r="B28" s="127" t="s">
        <v>515</v>
      </c>
      <c r="C28" s="140" t="str">
        <f t="shared" ref="C28:C34" si="12">A28&amp;B28</f>
        <v>AL 멀티 DUCT BODYW:75xH:60</v>
      </c>
      <c r="D28" s="162" t="s">
        <v>181</v>
      </c>
      <c r="E28" s="140">
        <f t="shared" ref="E28:E34" si="13">MIN(F28,H28,J28,K28,L28)</f>
        <v>21000</v>
      </c>
      <c r="F28" s="140">
        <v>21000</v>
      </c>
      <c r="G28" s="140">
        <v>1110</v>
      </c>
      <c r="H28" s="140"/>
      <c r="I28" s="140"/>
      <c r="J28" s="140"/>
      <c r="K28" s="165"/>
      <c r="L28" s="165"/>
      <c r="N28" s="232">
        <f>0.2*70%</f>
        <v>0.13999999999999999</v>
      </c>
      <c r="O28" s="232"/>
      <c r="P28" s="232"/>
      <c r="Q28" s="232"/>
      <c r="R28" s="232"/>
      <c r="S28" s="232"/>
      <c r="T28" s="232"/>
      <c r="U28" s="233" t="s">
        <v>189</v>
      </c>
      <c r="W28" s="234"/>
    </row>
    <row r="29" spans="1:23" x14ac:dyDescent="0.15">
      <c r="A29" s="127" t="s">
        <v>514</v>
      </c>
      <c r="B29" s="127" t="s">
        <v>518</v>
      </c>
      <c r="C29" s="140" t="str">
        <f t="shared" si="12"/>
        <v>AL 멀티 DUCT COVERW:75</v>
      </c>
      <c r="D29" s="162" t="s">
        <v>181</v>
      </c>
      <c r="E29" s="140">
        <f t="shared" si="13"/>
        <v>7500</v>
      </c>
      <c r="F29" s="140">
        <v>7500</v>
      </c>
      <c r="G29" s="140">
        <v>1110</v>
      </c>
      <c r="H29" s="140"/>
      <c r="I29" s="140"/>
      <c r="J29" s="140"/>
      <c r="K29" s="165"/>
      <c r="L29" s="165"/>
      <c r="N29" s="232"/>
      <c r="O29" s="232"/>
      <c r="P29" s="232"/>
      <c r="Q29" s="232"/>
      <c r="R29" s="232"/>
      <c r="S29" s="232"/>
      <c r="T29" s="232"/>
      <c r="U29" s="233"/>
      <c r="W29" s="234"/>
    </row>
    <row r="30" spans="1:23" x14ac:dyDescent="0.15">
      <c r="A30" s="127" t="s">
        <v>520</v>
      </c>
      <c r="B30" s="127" t="s">
        <v>521</v>
      </c>
      <c r="C30" s="140" t="str">
        <f t="shared" si="12"/>
        <v>AL 멀티 DUCT ELBOWVER'S W:75xH:60</v>
      </c>
      <c r="D30" s="162" t="s">
        <v>170</v>
      </c>
      <c r="E30" s="140">
        <f t="shared" si="13"/>
        <v>17500</v>
      </c>
      <c r="F30" s="140">
        <v>17500</v>
      </c>
      <c r="G30" s="140">
        <v>1110</v>
      </c>
      <c r="H30" s="140"/>
      <c r="I30" s="140"/>
      <c r="J30" s="140"/>
      <c r="K30" s="165"/>
      <c r="L30" s="165"/>
      <c r="N30" s="232"/>
      <c r="O30" s="232"/>
      <c r="P30" s="232"/>
      <c r="Q30" s="232"/>
      <c r="R30" s="232"/>
      <c r="S30" s="232"/>
      <c r="T30" s="232"/>
      <c r="U30" s="233"/>
      <c r="W30" s="234"/>
    </row>
    <row r="31" spans="1:23" x14ac:dyDescent="0.15">
      <c r="A31" s="127" t="s">
        <v>516</v>
      </c>
      <c r="B31" s="127" t="s">
        <v>517</v>
      </c>
      <c r="C31" s="140" t="str">
        <f t="shared" si="12"/>
        <v>AL 멀티 DUCT 유니트승압, 일반</v>
      </c>
      <c r="D31" s="162" t="s">
        <v>170</v>
      </c>
      <c r="E31" s="140">
        <f t="shared" si="13"/>
        <v>33000</v>
      </c>
      <c r="F31" s="140">
        <v>33000</v>
      </c>
      <c r="G31" s="140">
        <v>1110</v>
      </c>
      <c r="H31" s="140"/>
      <c r="I31" s="140"/>
      <c r="J31" s="140"/>
      <c r="K31" s="165"/>
      <c r="L31" s="165"/>
      <c r="N31" s="232"/>
      <c r="O31" s="232"/>
      <c r="P31" s="232"/>
      <c r="Q31" s="232"/>
      <c r="R31" s="232"/>
      <c r="S31" s="232"/>
      <c r="T31" s="232"/>
      <c r="U31" s="233"/>
      <c r="W31" s="234"/>
    </row>
    <row r="32" spans="1:23" x14ac:dyDescent="0.15">
      <c r="A32" s="127" t="s">
        <v>519</v>
      </c>
      <c r="B32" s="127" t="s">
        <v>515</v>
      </c>
      <c r="C32" s="140" t="str">
        <f t="shared" si="12"/>
        <v>AL 멀티 DUCT END CAPW:75xH:60</v>
      </c>
      <c r="D32" s="162" t="s">
        <v>170</v>
      </c>
      <c r="E32" s="140">
        <f t="shared" si="13"/>
        <v>4800</v>
      </c>
      <c r="F32" s="140">
        <v>4800</v>
      </c>
      <c r="G32" s="140">
        <v>1110</v>
      </c>
      <c r="H32" s="140"/>
      <c r="I32" s="140"/>
      <c r="J32" s="140"/>
      <c r="K32" s="165"/>
      <c r="L32" s="165"/>
      <c r="N32" s="232"/>
      <c r="O32" s="232"/>
      <c r="P32" s="232"/>
      <c r="Q32" s="232"/>
      <c r="R32" s="232"/>
      <c r="S32" s="232"/>
      <c r="T32" s="232"/>
      <c r="U32" s="233"/>
      <c r="W32" s="234"/>
    </row>
    <row r="33" spans="1:23" x14ac:dyDescent="0.15">
      <c r="A33" s="188" t="s">
        <v>539</v>
      </c>
      <c r="B33" s="188" t="s">
        <v>540</v>
      </c>
      <c r="C33" s="188" t="str">
        <f t="shared" si="12"/>
        <v>천정형 스피커3W</v>
      </c>
      <c r="D33" s="228" t="s">
        <v>170</v>
      </c>
      <c r="E33" s="188">
        <f t="shared" si="13"/>
        <v>28000</v>
      </c>
      <c r="F33" s="188">
        <v>30000</v>
      </c>
      <c r="G33" s="188">
        <v>1252</v>
      </c>
      <c r="H33" s="188">
        <v>28000</v>
      </c>
      <c r="I33" s="188">
        <v>1347</v>
      </c>
      <c r="J33" s="188"/>
      <c r="K33" s="189"/>
      <c r="L33" s="189"/>
      <c r="N33" s="231">
        <f>0.33</f>
        <v>0.33</v>
      </c>
      <c r="O33" s="231"/>
      <c r="P33" s="231"/>
      <c r="Q33" s="231"/>
      <c r="R33" s="231"/>
      <c r="S33" s="231"/>
      <c r="T33" s="231"/>
      <c r="U33" s="233" t="s">
        <v>448</v>
      </c>
      <c r="W33" s="234"/>
    </row>
    <row r="34" spans="1:23" x14ac:dyDescent="0.15">
      <c r="A34" s="140" t="s">
        <v>541</v>
      </c>
      <c r="B34" s="140" t="s">
        <v>542</v>
      </c>
      <c r="C34" s="140" t="str">
        <f t="shared" si="12"/>
        <v>감지기차동식</v>
      </c>
      <c r="D34" s="164" t="s">
        <v>170</v>
      </c>
      <c r="E34" s="140">
        <f t="shared" si="13"/>
        <v>4800</v>
      </c>
      <c r="F34" s="140">
        <v>5000</v>
      </c>
      <c r="G34" s="140">
        <v>965</v>
      </c>
      <c r="H34" s="140">
        <v>4800</v>
      </c>
      <c r="I34" s="140">
        <v>1385</v>
      </c>
      <c r="J34" s="162"/>
      <c r="K34" s="165"/>
      <c r="L34" s="165"/>
      <c r="N34" s="231">
        <f>0.13</f>
        <v>0.13</v>
      </c>
      <c r="O34" s="231"/>
      <c r="P34" s="231"/>
      <c r="Q34" s="231"/>
      <c r="R34" s="231"/>
      <c r="S34" s="231"/>
      <c r="T34" s="231"/>
      <c r="U34" s="237" t="s">
        <v>447</v>
      </c>
      <c r="W34" s="234"/>
    </row>
    <row r="35" spans="1:23" x14ac:dyDescent="0.15">
      <c r="A35" s="140" t="s">
        <v>406</v>
      </c>
      <c r="B35" s="140" t="s">
        <v>363</v>
      </c>
      <c r="C35" s="140" t="str">
        <f t="shared" ref="C35" si="14">A35&amp;B35</f>
        <v>등기구 TYPE"A"LED 40W이상-매입등</v>
      </c>
      <c r="D35" s="162" t="s">
        <v>171</v>
      </c>
      <c r="E35" s="140">
        <f t="shared" ref="E35" si="15">MIN(F35,H35,J35,K35,L35)</f>
        <v>80000</v>
      </c>
      <c r="F35" s="140">
        <v>80000</v>
      </c>
      <c r="G35" s="140">
        <v>1216</v>
      </c>
      <c r="H35" s="140"/>
      <c r="I35" s="140"/>
      <c r="J35" s="140"/>
      <c r="K35" s="165"/>
      <c r="L35" s="165"/>
      <c r="N35" s="231">
        <f>0.263*90%</f>
        <v>0.23670000000000002</v>
      </c>
      <c r="O35" s="231"/>
      <c r="P35" s="231"/>
      <c r="Q35" s="231"/>
      <c r="R35" s="231"/>
      <c r="S35" s="231"/>
      <c r="T35" s="231"/>
      <c r="U35" s="233" t="s">
        <v>201</v>
      </c>
      <c r="W35" s="234"/>
    </row>
    <row r="36" spans="1:23" x14ac:dyDescent="0.15">
      <c r="A36" s="140"/>
      <c r="B36" s="140"/>
      <c r="C36" s="140"/>
      <c r="D36" s="162"/>
      <c r="E36" s="140"/>
      <c r="F36" s="140"/>
      <c r="G36" s="140"/>
      <c r="H36" s="140"/>
      <c r="I36" s="140"/>
      <c r="J36" s="140"/>
      <c r="K36" s="165"/>
      <c r="L36" s="165"/>
      <c r="N36" s="231"/>
      <c r="O36" s="231"/>
      <c r="P36" s="231"/>
      <c r="Q36" s="231"/>
      <c r="R36" s="231"/>
      <c r="S36" s="231"/>
      <c r="T36" s="231"/>
      <c r="U36" s="233"/>
      <c r="W36" s="234"/>
    </row>
    <row r="37" spans="1:23" x14ac:dyDescent="0.15">
      <c r="A37" s="140"/>
      <c r="B37" s="140"/>
      <c r="C37" s="140"/>
      <c r="D37" s="162"/>
      <c r="E37" s="140"/>
      <c r="F37" s="140"/>
      <c r="G37" s="140"/>
      <c r="H37" s="140"/>
      <c r="I37" s="140"/>
      <c r="J37" s="140"/>
      <c r="K37" s="165"/>
      <c r="L37" s="165"/>
      <c r="N37" s="231"/>
      <c r="O37" s="231"/>
      <c r="P37" s="231"/>
      <c r="Q37" s="231"/>
      <c r="R37" s="231"/>
      <c r="S37" s="231"/>
      <c r="T37" s="231"/>
      <c r="U37" s="233"/>
      <c r="W37" s="234"/>
    </row>
    <row r="38" spans="1:23" x14ac:dyDescent="0.15">
      <c r="A38" s="140"/>
      <c r="B38" s="140"/>
      <c r="C38" s="140"/>
      <c r="D38" s="162"/>
      <c r="E38" s="140"/>
      <c r="F38" s="140"/>
      <c r="G38" s="140"/>
      <c r="H38" s="140"/>
      <c r="I38" s="140"/>
      <c r="J38" s="140"/>
      <c r="K38" s="165"/>
      <c r="L38" s="165"/>
      <c r="N38" s="231"/>
      <c r="O38" s="231"/>
      <c r="P38" s="231"/>
      <c r="Q38" s="231"/>
      <c r="R38" s="231"/>
      <c r="S38" s="231"/>
      <c r="T38" s="231"/>
      <c r="U38" s="233"/>
      <c r="W38" s="234"/>
    </row>
    <row r="39" spans="1:23" x14ac:dyDescent="0.15">
      <c r="A39" s="140"/>
      <c r="B39" s="140"/>
      <c r="C39" s="140"/>
      <c r="D39" s="162"/>
      <c r="E39" s="140"/>
      <c r="F39" s="140"/>
      <c r="G39" s="140"/>
      <c r="H39" s="140"/>
      <c r="I39" s="140"/>
      <c r="J39" s="140"/>
      <c r="K39" s="165"/>
      <c r="L39" s="165"/>
      <c r="N39" s="231"/>
      <c r="O39" s="231"/>
      <c r="P39" s="231"/>
      <c r="Q39" s="231"/>
      <c r="R39" s="231"/>
      <c r="S39" s="231"/>
      <c r="T39" s="231"/>
      <c r="U39" s="233"/>
      <c r="W39" s="234"/>
    </row>
    <row r="40" spans="1:23" x14ac:dyDescent="0.15">
      <c r="A40" s="140"/>
      <c r="B40" s="140"/>
      <c r="C40" s="140"/>
      <c r="D40" s="162"/>
      <c r="E40" s="140"/>
      <c r="F40" s="140"/>
      <c r="G40" s="140"/>
      <c r="H40" s="140"/>
      <c r="I40" s="140"/>
      <c r="J40" s="140"/>
      <c r="K40" s="165"/>
      <c r="L40" s="165"/>
      <c r="N40" s="231"/>
      <c r="O40" s="231"/>
      <c r="P40" s="231"/>
      <c r="Q40" s="231"/>
      <c r="R40" s="231"/>
      <c r="S40" s="231"/>
      <c r="T40" s="231"/>
      <c r="U40" s="233"/>
      <c r="W40" s="234"/>
    </row>
    <row r="41" spans="1:23" x14ac:dyDescent="0.15">
      <c r="A41" s="140"/>
      <c r="B41" s="140"/>
      <c r="C41" s="140" t="str">
        <f t="shared" ref="C41:C62" si="16">A41&amp;B41</f>
        <v/>
      </c>
      <c r="D41" s="164"/>
      <c r="E41" s="140"/>
      <c r="F41" s="140"/>
      <c r="G41" s="140"/>
      <c r="H41" s="140"/>
      <c r="I41" s="140"/>
      <c r="J41" s="140"/>
      <c r="K41" s="165"/>
      <c r="L41" s="165"/>
      <c r="N41" s="231"/>
      <c r="O41" s="231"/>
      <c r="P41" s="231"/>
      <c r="Q41" s="231"/>
      <c r="R41" s="231"/>
      <c r="S41" s="231"/>
      <c r="T41" s="231"/>
      <c r="U41" s="233"/>
      <c r="W41" s="234"/>
    </row>
    <row r="42" spans="1:23" x14ac:dyDescent="0.15">
      <c r="A42" s="140"/>
      <c r="B42" s="140"/>
      <c r="C42" s="140" t="str">
        <f t="shared" si="16"/>
        <v/>
      </c>
      <c r="D42" s="162"/>
      <c r="E42" s="140"/>
      <c r="F42" s="140"/>
      <c r="G42" s="140"/>
      <c r="H42" s="140"/>
      <c r="I42" s="140"/>
      <c r="J42" s="140"/>
      <c r="K42" s="165"/>
      <c r="L42" s="165"/>
      <c r="N42" s="231"/>
      <c r="O42" s="231"/>
      <c r="P42" s="231"/>
      <c r="Q42" s="231"/>
      <c r="R42" s="231"/>
      <c r="S42" s="231"/>
      <c r="T42" s="231"/>
      <c r="U42" s="233"/>
      <c r="W42" s="234"/>
    </row>
    <row r="43" spans="1:23" x14ac:dyDescent="0.15">
      <c r="A43" s="140" t="s">
        <v>191</v>
      </c>
      <c r="B43" s="140" t="s">
        <v>192</v>
      </c>
      <c r="C43" s="140" t="str">
        <f t="shared" si="16"/>
        <v>벽관통 구멍파기T=25Cm미만</v>
      </c>
      <c r="D43" s="162" t="s">
        <v>190</v>
      </c>
      <c r="E43" s="140">
        <f t="shared" ref="E43:E49" si="17">MIN(F43,H43,J43,K43,L43)</f>
        <v>0</v>
      </c>
      <c r="F43" s="140"/>
      <c r="G43" s="140"/>
      <c r="H43" s="140"/>
      <c r="I43" s="140"/>
      <c r="J43" s="140"/>
      <c r="K43" s="165"/>
      <c r="L43" s="165"/>
      <c r="N43" s="231"/>
      <c r="O43" s="231"/>
      <c r="P43" s="231"/>
      <c r="Q43" s="231">
        <f>0.21</f>
        <v>0.21</v>
      </c>
      <c r="R43" s="231"/>
      <c r="S43" s="231"/>
      <c r="T43" s="231"/>
      <c r="U43" s="233" t="s">
        <v>193</v>
      </c>
      <c r="W43" s="234"/>
    </row>
    <row r="44" spans="1:23" x14ac:dyDescent="0.15">
      <c r="A44" s="140" t="s">
        <v>194</v>
      </c>
      <c r="B44" s="140" t="s">
        <v>188</v>
      </c>
      <c r="C44" s="140" t="str">
        <f t="shared" si="16"/>
        <v>배관용 홈파기22C</v>
      </c>
      <c r="D44" s="162" t="s">
        <v>181</v>
      </c>
      <c r="E44" s="140">
        <f t="shared" si="17"/>
        <v>0</v>
      </c>
      <c r="F44" s="140"/>
      <c r="G44" s="140"/>
      <c r="H44" s="140"/>
      <c r="I44" s="140"/>
      <c r="J44" s="140"/>
      <c r="K44" s="165"/>
      <c r="L44" s="165"/>
      <c r="N44" s="231"/>
      <c r="O44" s="231"/>
      <c r="P44" s="231">
        <f>0.08</f>
        <v>0.08</v>
      </c>
      <c r="Q44" s="231"/>
      <c r="R44" s="231"/>
      <c r="S44" s="231"/>
      <c r="T44" s="231"/>
      <c r="U44" s="233" t="s">
        <v>187</v>
      </c>
      <c r="W44" s="234"/>
    </row>
    <row r="45" spans="1:23" x14ac:dyDescent="0.15">
      <c r="A45" s="140"/>
      <c r="B45" s="140"/>
      <c r="C45" s="140"/>
      <c r="D45" s="162"/>
      <c r="E45" s="140"/>
      <c r="F45" s="140"/>
      <c r="G45" s="140"/>
      <c r="H45" s="140"/>
      <c r="I45" s="140"/>
      <c r="J45" s="140"/>
      <c r="K45" s="165"/>
      <c r="L45" s="165"/>
      <c r="N45" s="231"/>
      <c r="O45" s="231"/>
      <c r="P45" s="231"/>
      <c r="Q45" s="231"/>
      <c r="R45" s="231"/>
      <c r="S45" s="231"/>
      <c r="T45" s="231"/>
      <c r="U45" s="233"/>
      <c r="W45" s="234"/>
    </row>
    <row r="46" spans="1:23" x14ac:dyDescent="0.15">
      <c r="A46" s="140"/>
      <c r="B46" s="140"/>
      <c r="C46" s="140"/>
      <c r="D46" s="162"/>
      <c r="E46" s="140"/>
      <c r="F46" s="140"/>
      <c r="G46" s="140"/>
      <c r="H46" s="140"/>
      <c r="I46" s="140"/>
      <c r="J46" s="140"/>
      <c r="K46" s="165"/>
      <c r="L46" s="165"/>
      <c r="N46" s="231"/>
      <c r="O46" s="231"/>
      <c r="P46" s="231"/>
      <c r="Q46" s="231"/>
      <c r="R46" s="231"/>
      <c r="S46" s="231"/>
      <c r="T46" s="231"/>
      <c r="U46" s="233"/>
      <c r="W46" s="234"/>
    </row>
    <row r="47" spans="1:23" x14ac:dyDescent="0.15">
      <c r="A47" s="140" t="s">
        <v>478</v>
      </c>
      <c r="B47" s="140" t="s">
        <v>390</v>
      </c>
      <c r="C47" s="140" t="str">
        <f t="shared" si="16"/>
        <v>금속 가요 전선관(SF) - 탈부착고장력, 비방수 16C</v>
      </c>
      <c r="D47" s="162" t="s">
        <v>181</v>
      </c>
      <c r="E47" s="140">
        <f t="shared" si="17"/>
        <v>0</v>
      </c>
      <c r="F47" s="140"/>
      <c r="G47" s="140"/>
      <c r="H47" s="140"/>
      <c r="I47" s="140"/>
      <c r="J47" s="164"/>
      <c r="K47" s="164"/>
      <c r="L47" s="164"/>
      <c r="M47" t="s">
        <v>443</v>
      </c>
      <c r="N47" s="232"/>
      <c r="O47" s="232"/>
      <c r="P47" s="232"/>
      <c r="Q47" s="232"/>
      <c r="R47" s="232"/>
      <c r="S47" s="232"/>
      <c r="T47" s="232"/>
      <c r="U47" s="233"/>
      <c r="W47" s="234"/>
    </row>
    <row r="48" spans="1:23" s="235" customFormat="1" x14ac:dyDescent="0.15">
      <c r="A48" s="140" t="s">
        <v>479</v>
      </c>
      <c r="B48" s="140" t="s">
        <v>200</v>
      </c>
      <c r="C48" s="140" t="str">
        <f t="shared" si="16"/>
        <v>접지용전선 - 탈부착F-GV 2.5㎟</v>
      </c>
      <c r="D48" s="162" t="s">
        <v>181</v>
      </c>
      <c r="E48" s="140">
        <f t="shared" si="17"/>
        <v>0</v>
      </c>
      <c r="F48" s="140"/>
      <c r="G48" s="140"/>
      <c r="H48" s="140"/>
      <c r="I48" s="140"/>
      <c r="J48" s="140"/>
      <c r="K48" s="165"/>
      <c r="L48" s="165"/>
      <c r="N48" s="232"/>
      <c r="O48" s="232"/>
      <c r="P48" s="232"/>
      <c r="Q48" s="232"/>
      <c r="R48" s="232"/>
      <c r="S48" s="232"/>
      <c r="T48" s="232"/>
      <c r="U48" s="233"/>
      <c r="V48"/>
      <c r="W48" s="234"/>
    </row>
    <row r="49" spans="1:23" x14ac:dyDescent="0.15">
      <c r="A49" s="140" t="s">
        <v>480</v>
      </c>
      <c r="B49" s="140" t="s">
        <v>199</v>
      </c>
      <c r="C49" s="140" t="str">
        <f t="shared" si="16"/>
        <v>750V 저독성가교전선 - 탈부착.HFIX 2.5㎟</v>
      </c>
      <c r="D49" s="164" t="s">
        <v>181</v>
      </c>
      <c r="E49" s="140">
        <f t="shared" si="17"/>
        <v>0</v>
      </c>
      <c r="F49" s="140"/>
      <c r="G49" s="140"/>
      <c r="H49" s="140"/>
      <c r="I49" s="140"/>
      <c r="J49" s="140"/>
      <c r="K49" s="165"/>
      <c r="L49" s="165"/>
      <c r="N49" s="232"/>
      <c r="O49" s="232"/>
      <c r="P49" s="232"/>
      <c r="Q49" s="232"/>
      <c r="R49" s="232"/>
      <c r="S49" s="232"/>
      <c r="T49" s="232"/>
      <c r="U49" s="233"/>
      <c r="W49" s="234"/>
    </row>
    <row r="50" spans="1:23" x14ac:dyDescent="0.15">
      <c r="A50" s="140" t="s">
        <v>543</v>
      </c>
      <c r="B50" s="140" t="s">
        <v>538</v>
      </c>
      <c r="C50" s="140" t="str">
        <f t="shared" ref="C50" si="18">A50&amp;B50</f>
        <v>유도등 - 탈부착각종</v>
      </c>
      <c r="D50" s="164" t="s">
        <v>170</v>
      </c>
      <c r="E50" s="140">
        <f t="shared" ref="E50" si="19">MIN(F50,H50,J50,K50,L50)</f>
        <v>0</v>
      </c>
      <c r="F50" s="140"/>
      <c r="G50" s="140"/>
      <c r="H50" s="140"/>
      <c r="I50" s="140"/>
      <c r="J50" s="164"/>
      <c r="K50" s="164"/>
      <c r="L50" s="164"/>
      <c r="N50" s="232">
        <f>0.2*150%</f>
        <v>0.30000000000000004</v>
      </c>
      <c r="O50" s="232"/>
      <c r="P50" s="232"/>
      <c r="Q50" s="232"/>
      <c r="R50" s="232"/>
      <c r="S50" s="232"/>
      <c r="T50" s="232"/>
      <c r="U50" s="237" t="s">
        <v>544</v>
      </c>
      <c r="W50" s="234"/>
    </row>
    <row r="51" spans="1:23" x14ac:dyDescent="0.15">
      <c r="A51" s="140"/>
      <c r="B51" s="140"/>
      <c r="C51" s="140"/>
      <c r="D51" s="162"/>
      <c r="E51" s="140"/>
      <c r="F51" s="140"/>
      <c r="G51" s="140"/>
      <c r="H51" s="140"/>
      <c r="I51" s="140"/>
      <c r="J51" s="164"/>
      <c r="K51" s="164"/>
      <c r="L51" s="164"/>
      <c r="N51" s="232"/>
      <c r="O51" s="232"/>
      <c r="P51" s="232"/>
      <c r="Q51" s="232"/>
      <c r="R51" s="232"/>
      <c r="S51" s="232"/>
      <c r="T51" s="232"/>
      <c r="U51" s="233"/>
      <c r="W51" s="234"/>
    </row>
    <row r="52" spans="1:23" x14ac:dyDescent="0.15">
      <c r="A52" s="140"/>
      <c r="B52" s="140"/>
      <c r="C52" s="140"/>
      <c r="D52" s="162"/>
      <c r="E52" s="140"/>
      <c r="F52" s="140"/>
      <c r="G52" s="140"/>
      <c r="H52" s="140"/>
      <c r="I52" s="140"/>
      <c r="J52" s="164"/>
      <c r="K52" s="164"/>
      <c r="L52" s="164"/>
      <c r="N52" s="232"/>
      <c r="O52" s="232"/>
      <c r="P52" s="232"/>
      <c r="Q52" s="232"/>
      <c r="R52" s="232"/>
      <c r="S52" s="232"/>
      <c r="T52" s="232"/>
      <c r="U52" s="233"/>
      <c r="W52" s="234"/>
    </row>
    <row r="53" spans="1:23" x14ac:dyDescent="0.15">
      <c r="A53" s="140" t="s">
        <v>449</v>
      </c>
      <c r="B53" s="140" t="s">
        <v>180</v>
      </c>
      <c r="C53" s="140" t="str">
        <f t="shared" si="16"/>
        <v>등기구 - 철거FL 2/32W-매입슬림</v>
      </c>
      <c r="D53" s="162" t="s">
        <v>171</v>
      </c>
      <c r="E53" s="140">
        <f t="shared" ref="E53" si="20">MIN(F53,H53,J53,K53,L53)</f>
        <v>0</v>
      </c>
      <c r="F53" s="225"/>
      <c r="G53" s="140"/>
      <c r="H53" s="140"/>
      <c r="I53" s="140"/>
      <c r="J53" s="162"/>
      <c r="K53" s="165"/>
      <c r="L53" s="165"/>
      <c r="N53" s="231">
        <f>0.418*90%*10%</f>
        <v>3.7620000000000001E-2</v>
      </c>
      <c r="O53" s="231"/>
      <c r="P53" s="231"/>
      <c r="Q53" s="231"/>
      <c r="R53" s="231"/>
      <c r="S53" s="231"/>
      <c r="T53" s="231"/>
      <c r="U53" s="233" t="s">
        <v>549</v>
      </c>
      <c r="W53" s="234"/>
    </row>
    <row r="54" spans="1:23" x14ac:dyDescent="0.15">
      <c r="A54" s="140"/>
      <c r="B54" s="140"/>
      <c r="C54" s="140"/>
      <c r="D54" s="162"/>
      <c r="E54" s="140"/>
      <c r="F54" s="225"/>
      <c r="G54" s="140"/>
      <c r="H54" s="140"/>
      <c r="I54" s="140"/>
      <c r="J54" s="162"/>
      <c r="K54" s="165"/>
      <c r="L54" s="165"/>
      <c r="N54" s="231"/>
      <c r="O54" s="231"/>
      <c r="P54" s="231"/>
      <c r="Q54" s="231"/>
      <c r="R54" s="231"/>
      <c r="S54" s="231"/>
      <c r="T54" s="231"/>
      <c r="U54" s="233"/>
      <c r="W54" s="234"/>
    </row>
    <row r="55" spans="1:23" x14ac:dyDescent="0.15">
      <c r="A55" s="140"/>
      <c r="B55" s="140"/>
      <c r="C55" s="140"/>
      <c r="D55" s="162"/>
      <c r="E55" s="140"/>
      <c r="F55" s="225"/>
      <c r="G55" s="140"/>
      <c r="H55" s="140"/>
      <c r="I55" s="140"/>
      <c r="J55" s="162"/>
      <c r="K55" s="165"/>
      <c r="L55" s="165"/>
      <c r="N55" s="231"/>
      <c r="O55" s="231"/>
      <c r="P55" s="231"/>
      <c r="Q55" s="231"/>
      <c r="R55" s="231"/>
      <c r="S55" s="231"/>
      <c r="T55" s="231"/>
      <c r="U55" s="233"/>
      <c r="W55" s="234"/>
    </row>
    <row r="56" spans="1:23" x14ac:dyDescent="0.15">
      <c r="A56" s="140"/>
      <c r="B56" s="140"/>
      <c r="C56" s="140"/>
      <c r="D56" s="162"/>
      <c r="E56" s="140"/>
      <c r="F56" s="225"/>
      <c r="G56" s="140"/>
      <c r="H56" s="140"/>
      <c r="I56" s="140"/>
      <c r="J56" s="162"/>
      <c r="K56" s="165"/>
      <c r="L56" s="165"/>
      <c r="N56" s="231"/>
      <c r="O56" s="231"/>
      <c r="P56" s="231"/>
      <c r="Q56" s="231"/>
      <c r="R56" s="231"/>
      <c r="S56" s="231"/>
      <c r="T56" s="231"/>
      <c r="U56" s="233"/>
      <c r="W56" s="234"/>
    </row>
    <row r="57" spans="1:23" x14ac:dyDescent="0.15">
      <c r="A57" s="140"/>
      <c r="B57" s="140"/>
      <c r="C57" s="140"/>
      <c r="D57" s="164"/>
      <c r="E57" s="140"/>
      <c r="F57" s="140"/>
      <c r="G57" s="140"/>
      <c r="H57" s="140"/>
      <c r="I57" s="140"/>
      <c r="J57" s="140"/>
      <c r="K57" s="165"/>
      <c r="L57" s="165"/>
      <c r="N57" s="231"/>
      <c r="O57" s="231"/>
      <c r="P57" s="231"/>
      <c r="Q57" s="231"/>
      <c r="R57" s="231"/>
      <c r="S57" s="231"/>
      <c r="T57" s="231"/>
      <c r="U57" s="233"/>
      <c r="W57" s="234"/>
    </row>
    <row r="58" spans="1:23" x14ac:dyDescent="0.15">
      <c r="A58" s="140"/>
      <c r="B58" s="140"/>
      <c r="C58" s="140"/>
      <c r="D58" s="162"/>
      <c r="E58" s="140"/>
      <c r="F58" s="140"/>
      <c r="G58" s="140"/>
      <c r="H58" s="140"/>
      <c r="I58" s="140"/>
      <c r="J58" s="140"/>
      <c r="K58" s="165"/>
      <c r="L58" s="165"/>
      <c r="N58" s="231"/>
      <c r="O58" s="231"/>
      <c r="P58" s="231"/>
      <c r="Q58" s="231"/>
      <c r="R58" s="231"/>
      <c r="S58" s="231"/>
      <c r="T58" s="231"/>
      <c r="U58" s="233"/>
      <c r="W58" s="234"/>
    </row>
    <row r="59" spans="1:23" x14ac:dyDescent="0.15">
      <c r="A59" s="140"/>
      <c r="B59" s="140"/>
      <c r="C59" s="140"/>
      <c r="D59" s="162"/>
      <c r="E59" s="140"/>
      <c r="F59" s="140"/>
      <c r="G59" s="140"/>
      <c r="H59" s="140"/>
      <c r="I59" s="140"/>
      <c r="J59" s="140"/>
      <c r="K59" s="165"/>
      <c r="L59" s="165"/>
      <c r="N59" s="231"/>
      <c r="O59" s="231"/>
      <c r="P59" s="231"/>
      <c r="Q59" s="231"/>
      <c r="R59" s="231"/>
      <c r="S59" s="231"/>
      <c r="T59" s="231"/>
      <c r="U59" s="233"/>
      <c r="W59" s="234"/>
    </row>
    <row r="60" spans="1:23" x14ac:dyDescent="0.15">
      <c r="A60" s="140"/>
      <c r="B60" s="140"/>
      <c r="C60" s="140" t="str">
        <f t="shared" si="16"/>
        <v/>
      </c>
      <c r="D60" s="162"/>
      <c r="E60" s="140"/>
      <c r="F60" s="140"/>
      <c r="G60" s="140"/>
      <c r="H60" s="140"/>
      <c r="I60" s="140"/>
      <c r="J60" s="140"/>
      <c r="K60" s="165"/>
      <c r="L60" s="165"/>
      <c r="N60" s="231"/>
      <c r="O60" s="231"/>
      <c r="P60" s="231"/>
      <c r="Q60" s="231"/>
      <c r="R60" s="231"/>
      <c r="S60" s="231"/>
      <c r="T60" s="231"/>
      <c r="U60" s="233"/>
      <c r="W60" s="234"/>
    </row>
    <row r="61" spans="1:23" x14ac:dyDescent="0.15">
      <c r="A61" s="140"/>
      <c r="B61" s="140"/>
      <c r="C61" s="140" t="str">
        <f t="shared" si="16"/>
        <v/>
      </c>
      <c r="D61" s="162"/>
      <c r="E61" s="140"/>
      <c r="F61" s="140"/>
      <c r="G61" s="140"/>
      <c r="H61" s="140"/>
      <c r="I61" s="140"/>
      <c r="J61" s="140"/>
      <c r="K61" s="165"/>
      <c r="L61" s="165"/>
      <c r="N61" s="231"/>
      <c r="O61" s="231"/>
      <c r="P61" s="231"/>
      <c r="Q61" s="231"/>
      <c r="R61" s="231"/>
      <c r="S61" s="231"/>
      <c r="T61" s="231"/>
      <c r="U61" s="233"/>
      <c r="W61" s="234"/>
    </row>
    <row r="62" spans="1:23" x14ac:dyDescent="0.15">
      <c r="A62" s="140"/>
      <c r="B62" s="140"/>
      <c r="C62" s="140" t="str">
        <f t="shared" si="16"/>
        <v/>
      </c>
      <c r="D62" s="162"/>
      <c r="E62" s="140"/>
      <c r="F62" s="140"/>
      <c r="G62" s="140"/>
      <c r="H62" s="140"/>
      <c r="I62" s="140"/>
      <c r="J62" s="140"/>
      <c r="K62" s="165"/>
      <c r="L62" s="165"/>
      <c r="N62" s="231"/>
      <c r="O62" s="231"/>
      <c r="P62" s="231"/>
      <c r="Q62" s="231"/>
      <c r="R62" s="231"/>
      <c r="S62" s="231"/>
      <c r="T62" s="231"/>
      <c r="U62" s="233"/>
      <c r="W62" s="234"/>
    </row>
    <row r="63" spans="1:23" x14ac:dyDescent="0.15">
      <c r="A63" s="140"/>
      <c r="B63" s="140"/>
      <c r="C63" s="140" t="str">
        <f t="shared" ref="C63" si="21">A63&amp;B63</f>
        <v/>
      </c>
      <c r="D63" s="162"/>
      <c r="E63" s="140"/>
      <c r="F63" s="140"/>
      <c r="G63" s="140"/>
      <c r="H63" s="140"/>
      <c r="I63" s="140"/>
      <c r="J63" s="140"/>
      <c r="K63" s="165"/>
      <c r="L63" s="165"/>
      <c r="N63" s="231"/>
      <c r="O63" s="231"/>
      <c r="P63" s="231"/>
      <c r="Q63" s="231"/>
      <c r="R63" s="231"/>
      <c r="S63" s="231"/>
      <c r="T63" s="231"/>
      <c r="U63" s="233"/>
    </row>
    <row r="64" spans="1:23" x14ac:dyDescent="0.15">
      <c r="A64" s="140"/>
      <c r="B64" s="140"/>
      <c r="C64" s="140" t="str">
        <f t="shared" ref="C64:C101" si="22">A64&amp;B64</f>
        <v/>
      </c>
      <c r="D64" s="162"/>
      <c r="E64" s="140"/>
      <c r="F64" s="140"/>
      <c r="G64" s="140"/>
      <c r="H64" s="140"/>
      <c r="I64" s="140"/>
      <c r="J64" s="140"/>
      <c r="K64" s="165"/>
      <c r="L64" s="165"/>
      <c r="N64" s="231"/>
      <c r="O64" s="231"/>
      <c r="P64" s="231"/>
      <c r="Q64" s="231"/>
      <c r="R64" s="231"/>
      <c r="S64" s="231"/>
      <c r="T64" s="231"/>
      <c r="U64" s="233"/>
    </row>
    <row r="65" spans="1:21" x14ac:dyDescent="0.15">
      <c r="A65" s="140"/>
      <c r="B65" s="140"/>
      <c r="C65" s="140" t="str">
        <f t="shared" si="22"/>
        <v/>
      </c>
      <c r="D65" s="162"/>
      <c r="E65" s="140"/>
      <c r="F65" s="140"/>
      <c r="G65" s="140"/>
      <c r="H65" s="140"/>
      <c r="I65" s="140"/>
      <c r="J65" s="140"/>
      <c r="K65" s="165"/>
      <c r="L65" s="165"/>
      <c r="N65" s="231"/>
      <c r="O65" s="231"/>
      <c r="P65" s="231"/>
      <c r="Q65" s="231"/>
      <c r="R65" s="231"/>
      <c r="S65" s="231"/>
      <c r="T65" s="231"/>
      <c r="U65" s="233"/>
    </row>
    <row r="66" spans="1:21" x14ac:dyDescent="0.15">
      <c r="A66" s="140"/>
      <c r="B66" s="140"/>
      <c r="C66" s="140" t="str">
        <f t="shared" si="22"/>
        <v/>
      </c>
      <c r="D66" s="162"/>
      <c r="E66" s="140"/>
      <c r="F66" s="140"/>
      <c r="G66" s="140"/>
      <c r="H66" s="140"/>
      <c r="I66" s="140"/>
      <c r="J66" s="140"/>
      <c r="K66" s="165"/>
      <c r="L66" s="165"/>
      <c r="N66" s="231"/>
      <c r="O66" s="231"/>
      <c r="P66" s="231"/>
      <c r="Q66" s="231"/>
      <c r="R66" s="231"/>
      <c r="S66" s="231"/>
      <c r="T66" s="231"/>
      <c r="U66" s="233"/>
    </row>
    <row r="67" spans="1:21" x14ac:dyDescent="0.15">
      <c r="A67" s="140"/>
      <c r="B67" s="140"/>
      <c r="C67" s="140" t="str">
        <f t="shared" si="22"/>
        <v/>
      </c>
      <c r="D67" s="164"/>
      <c r="E67" s="140"/>
      <c r="F67" s="140"/>
      <c r="G67" s="140"/>
      <c r="H67" s="140"/>
      <c r="I67" s="140"/>
      <c r="J67" s="140"/>
      <c r="K67" s="165"/>
      <c r="L67" s="165"/>
      <c r="N67" s="231"/>
      <c r="O67" s="231"/>
      <c r="P67" s="231"/>
      <c r="Q67" s="231"/>
      <c r="R67" s="231"/>
      <c r="S67" s="231"/>
      <c r="T67" s="231"/>
      <c r="U67" s="233"/>
    </row>
    <row r="68" spans="1:21" x14ac:dyDescent="0.15">
      <c r="A68" s="166" t="s">
        <v>364</v>
      </c>
      <c r="B68" s="166" t="s">
        <v>365</v>
      </c>
      <c r="C68" s="181" t="str">
        <f t="shared" si="22"/>
        <v>노무비보통인부</v>
      </c>
      <c r="D68" s="238" t="s">
        <v>366</v>
      </c>
      <c r="E68" s="239">
        <f>MIN(F68,H68,J68,K68,L68)</f>
        <v>165545</v>
      </c>
      <c r="F68" s="240">
        <v>165545</v>
      </c>
      <c r="G68" s="166">
        <v>1002</v>
      </c>
      <c r="H68" s="240"/>
      <c r="I68" s="166"/>
      <c r="J68" s="240"/>
      <c r="K68" s="240"/>
      <c r="L68" s="166"/>
      <c r="M68" s="241"/>
      <c r="N68" s="231"/>
      <c r="O68" s="231"/>
      <c r="P68" s="231"/>
      <c r="Q68" s="231"/>
      <c r="R68" s="231"/>
      <c r="S68" s="231"/>
      <c r="T68" s="231"/>
      <c r="U68" s="233"/>
    </row>
    <row r="69" spans="1:21" x14ac:dyDescent="0.15">
      <c r="A69" s="166" t="s">
        <v>364</v>
      </c>
      <c r="B69" s="166" t="s">
        <v>367</v>
      </c>
      <c r="C69" s="181" t="str">
        <f t="shared" si="22"/>
        <v>노무비특별인부</v>
      </c>
      <c r="D69" s="238" t="s">
        <v>366</v>
      </c>
      <c r="E69" s="239">
        <f t="shared" ref="E69:E101" si="23">MIN(F69,H69,J69,K69,L69)</f>
        <v>214222</v>
      </c>
      <c r="F69" s="240">
        <v>214222</v>
      </c>
      <c r="G69" s="166">
        <v>1003</v>
      </c>
      <c r="H69" s="240"/>
      <c r="I69" s="166"/>
      <c r="J69" s="240"/>
      <c r="K69" s="240"/>
      <c r="L69" s="166"/>
      <c r="M69" s="241"/>
      <c r="N69" s="231"/>
      <c r="O69" s="231"/>
      <c r="P69" s="231"/>
      <c r="Q69" s="231"/>
      <c r="R69" s="231"/>
      <c r="S69" s="231"/>
      <c r="T69" s="231"/>
      <c r="U69" s="233"/>
    </row>
    <row r="70" spans="1:21" x14ac:dyDescent="0.15">
      <c r="A70" s="166" t="s">
        <v>364</v>
      </c>
      <c r="B70" s="166" t="s">
        <v>368</v>
      </c>
      <c r="C70" s="181" t="str">
        <f t="shared" si="22"/>
        <v>노무비비계공</v>
      </c>
      <c r="D70" s="238" t="s">
        <v>25</v>
      </c>
      <c r="E70" s="239">
        <f t="shared" si="23"/>
        <v>280472</v>
      </c>
      <c r="F70" s="240">
        <v>280472</v>
      </c>
      <c r="G70" s="166">
        <v>1006</v>
      </c>
      <c r="H70" s="240"/>
      <c r="I70" s="166"/>
      <c r="J70" s="240"/>
      <c r="K70" s="240"/>
      <c r="L70" s="166"/>
      <c r="M70" s="241"/>
      <c r="N70" s="231"/>
      <c r="O70" s="231"/>
      <c r="P70" s="231"/>
      <c r="Q70" s="231"/>
      <c r="R70" s="231"/>
      <c r="S70" s="231"/>
      <c r="T70" s="231"/>
      <c r="U70" s="233"/>
    </row>
    <row r="71" spans="1:21" x14ac:dyDescent="0.15">
      <c r="A71" s="166" t="s">
        <v>364</v>
      </c>
      <c r="B71" s="166" t="s">
        <v>369</v>
      </c>
      <c r="C71" s="140" t="str">
        <f t="shared" si="22"/>
        <v>노무비콘크리트공</v>
      </c>
      <c r="D71" s="238" t="s">
        <v>25</v>
      </c>
      <c r="E71" s="239">
        <f t="shared" si="23"/>
        <v>261283</v>
      </c>
      <c r="F71" s="240">
        <v>261283</v>
      </c>
      <c r="G71" s="166">
        <v>1013</v>
      </c>
      <c r="H71" s="240"/>
      <c r="I71" s="166"/>
      <c r="J71" s="240"/>
      <c r="K71" s="240"/>
      <c r="L71" s="166"/>
      <c r="M71" s="241"/>
      <c r="N71" s="231"/>
      <c r="O71" s="231"/>
      <c r="P71" s="231"/>
      <c r="Q71" s="231"/>
      <c r="R71" s="231"/>
      <c r="S71" s="231"/>
      <c r="T71" s="231"/>
      <c r="U71" s="233"/>
    </row>
    <row r="72" spans="1:21" x14ac:dyDescent="0.15">
      <c r="A72" s="166" t="s">
        <v>364</v>
      </c>
      <c r="B72" s="166" t="s">
        <v>370</v>
      </c>
      <c r="C72" s="140" t="str">
        <f t="shared" si="22"/>
        <v>노무비착암공</v>
      </c>
      <c r="D72" s="238" t="s">
        <v>25</v>
      </c>
      <c r="E72" s="239">
        <f t="shared" si="23"/>
        <v>210152</v>
      </c>
      <c r="F72" s="240">
        <v>210152</v>
      </c>
      <c r="G72" s="166">
        <v>1015</v>
      </c>
      <c r="H72" s="240"/>
      <c r="I72" s="166"/>
      <c r="J72" s="240"/>
      <c r="K72" s="240"/>
      <c r="L72" s="166"/>
      <c r="M72" s="241"/>
      <c r="N72" s="231"/>
      <c r="O72" s="231"/>
      <c r="P72" s="231"/>
      <c r="Q72" s="231"/>
      <c r="R72" s="231"/>
      <c r="S72" s="231"/>
      <c r="T72" s="231"/>
      <c r="U72" s="233"/>
    </row>
    <row r="73" spans="1:21" x14ac:dyDescent="0.15">
      <c r="A73" s="166" t="s">
        <v>364</v>
      </c>
      <c r="B73" s="166" t="s">
        <v>371</v>
      </c>
      <c r="C73" s="140" t="str">
        <f t="shared" si="22"/>
        <v>노무비할석공</v>
      </c>
      <c r="D73" s="238" t="s">
        <v>25</v>
      </c>
      <c r="E73" s="239">
        <f t="shared" si="23"/>
        <v>229326</v>
      </c>
      <c r="F73" s="240">
        <v>229326</v>
      </c>
      <c r="G73" s="166">
        <v>1017</v>
      </c>
      <c r="H73" s="240"/>
      <c r="I73" s="166"/>
      <c r="J73" s="240"/>
      <c r="K73" s="240"/>
      <c r="L73" s="166"/>
      <c r="M73" s="241"/>
      <c r="N73" s="231"/>
      <c r="O73" s="231"/>
      <c r="P73" s="231"/>
      <c r="Q73" s="231"/>
      <c r="R73" s="231"/>
      <c r="S73" s="231"/>
      <c r="T73" s="231"/>
      <c r="U73" s="233"/>
    </row>
    <row r="74" spans="1:21" x14ac:dyDescent="0.15">
      <c r="A74" s="166" t="s">
        <v>364</v>
      </c>
      <c r="B74" s="166" t="s">
        <v>372</v>
      </c>
      <c r="C74" s="140" t="str">
        <f t="shared" si="22"/>
        <v>노무비포장공</v>
      </c>
      <c r="D74" s="238" t="s">
        <v>25</v>
      </c>
      <c r="E74" s="239">
        <f t="shared" si="23"/>
        <v>258360</v>
      </c>
      <c r="F74" s="166">
        <v>258360</v>
      </c>
      <c r="G74" s="166">
        <v>1019</v>
      </c>
      <c r="H74" s="166"/>
      <c r="I74" s="166"/>
      <c r="J74" s="166"/>
      <c r="K74" s="166"/>
      <c r="L74" s="166"/>
      <c r="M74" s="241"/>
      <c r="N74" s="231"/>
      <c r="O74" s="231"/>
      <c r="P74" s="231"/>
      <c r="Q74" s="231"/>
      <c r="R74" s="231"/>
      <c r="S74" s="231"/>
      <c r="T74" s="231"/>
      <c r="U74" s="233"/>
    </row>
    <row r="75" spans="1:21" x14ac:dyDescent="0.15">
      <c r="A75" s="166" t="s">
        <v>54</v>
      </c>
      <c r="B75" s="140" t="s">
        <v>373</v>
      </c>
      <c r="C75" s="140" t="str">
        <f t="shared" si="22"/>
        <v>노무비미장공</v>
      </c>
      <c r="D75" s="238" t="s">
        <v>25</v>
      </c>
      <c r="E75" s="239">
        <f t="shared" si="23"/>
        <v>266787</v>
      </c>
      <c r="F75" s="166">
        <v>266787</v>
      </c>
      <c r="G75" s="166">
        <v>1027</v>
      </c>
      <c r="H75" s="166"/>
      <c r="I75" s="166"/>
      <c r="J75" s="166"/>
      <c r="K75" s="166"/>
      <c r="L75" s="166"/>
      <c r="M75" s="241"/>
      <c r="N75" s="231"/>
      <c r="O75" s="231"/>
      <c r="P75" s="231"/>
      <c r="Q75" s="231"/>
      <c r="R75" s="231"/>
      <c r="S75" s="231"/>
      <c r="T75" s="231"/>
      <c r="U75" s="233"/>
    </row>
    <row r="76" spans="1:21" x14ac:dyDescent="0.15">
      <c r="A76" s="182" t="s">
        <v>54</v>
      </c>
      <c r="B76" s="137" t="s">
        <v>208</v>
      </c>
      <c r="C76" s="140" t="str">
        <f t="shared" si="22"/>
        <v>노무비내장공</v>
      </c>
      <c r="D76" s="238" t="s">
        <v>25</v>
      </c>
      <c r="E76" s="239">
        <f t="shared" si="23"/>
        <v>243538</v>
      </c>
      <c r="F76" s="164">
        <v>243538</v>
      </c>
      <c r="G76" s="166">
        <v>1030</v>
      </c>
      <c r="H76" s="164"/>
      <c r="I76" s="166"/>
      <c r="J76" s="164"/>
      <c r="K76" s="164"/>
      <c r="L76" s="166"/>
      <c r="M76" s="241"/>
      <c r="N76" s="231"/>
      <c r="O76" s="231"/>
      <c r="P76" s="231"/>
      <c r="Q76" s="231"/>
      <c r="R76" s="231"/>
      <c r="S76" s="231"/>
      <c r="T76" s="231"/>
      <c r="U76" s="233"/>
    </row>
    <row r="77" spans="1:21" x14ac:dyDescent="0.15">
      <c r="A77" s="166" t="s">
        <v>91</v>
      </c>
      <c r="B77" s="166" t="s">
        <v>209</v>
      </c>
      <c r="C77" s="140" t="str">
        <f t="shared" si="22"/>
        <v>노무비조경공</v>
      </c>
      <c r="D77" s="238" t="s">
        <v>25</v>
      </c>
      <c r="E77" s="239">
        <f t="shared" si="23"/>
        <v>219533</v>
      </c>
      <c r="F77" s="166">
        <v>219533</v>
      </c>
      <c r="G77" s="166">
        <v>1038</v>
      </c>
      <c r="H77" s="166"/>
      <c r="I77" s="166"/>
      <c r="J77" s="166"/>
      <c r="K77" s="166"/>
      <c r="L77" s="166"/>
      <c r="M77" s="241"/>
      <c r="N77" s="231"/>
      <c r="O77" s="231"/>
      <c r="P77" s="231"/>
      <c r="Q77" s="231"/>
      <c r="R77" s="231"/>
      <c r="S77" s="231"/>
      <c r="T77" s="231"/>
      <c r="U77" s="233"/>
    </row>
    <row r="78" spans="1:21" x14ac:dyDescent="0.15">
      <c r="A78" s="166" t="s">
        <v>364</v>
      </c>
      <c r="B78" s="166" t="s">
        <v>374</v>
      </c>
      <c r="C78" s="140" t="str">
        <f t="shared" si="22"/>
        <v>노무비인력운반공</v>
      </c>
      <c r="D78" s="238" t="s">
        <v>25</v>
      </c>
      <c r="E78" s="239">
        <f t="shared" si="23"/>
        <v>174273</v>
      </c>
      <c r="F78" s="240">
        <v>174273</v>
      </c>
      <c r="G78" s="166">
        <v>1045</v>
      </c>
      <c r="H78" s="240"/>
      <c r="I78" s="166"/>
      <c r="J78" s="240"/>
      <c r="K78" s="240"/>
      <c r="L78" s="166"/>
      <c r="M78" s="241"/>
      <c r="N78" s="231"/>
      <c r="O78" s="231"/>
      <c r="P78" s="231"/>
      <c r="Q78" s="231"/>
      <c r="R78" s="231"/>
      <c r="S78" s="231"/>
      <c r="T78" s="231"/>
      <c r="U78" s="233"/>
    </row>
    <row r="79" spans="1:21" x14ac:dyDescent="0.15">
      <c r="A79" s="166" t="s">
        <v>364</v>
      </c>
      <c r="B79" s="166" t="s">
        <v>375</v>
      </c>
      <c r="C79" s="140" t="str">
        <f t="shared" si="22"/>
        <v>노무비기계설비공</v>
      </c>
      <c r="D79" s="238" t="s">
        <v>25</v>
      </c>
      <c r="E79" s="239">
        <f t="shared" si="23"/>
        <v>233722</v>
      </c>
      <c r="F79" s="240">
        <v>233722</v>
      </c>
      <c r="G79" s="166">
        <v>1051</v>
      </c>
      <c r="H79" s="240"/>
      <c r="I79" s="166"/>
      <c r="J79" s="240"/>
      <c r="K79" s="240"/>
      <c r="L79" s="166"/>
      <c r="M79" s="241"/>
      <c r="N79" s="231"/>
      <c r="O79" s="231"/>
      <c r="P79" s="231"/>
      <c r="Q79" s="231"/>
      <c r="R79" s="231"/>
      <c r="S79" s="231"/>
      <c r="T79" s="231"/>
      <c r="U79" s="233"/>
    </row>
    <row r="80" spans="1:21" x14ac:dyDescent="0.15">
      <c r="A80" s="182" t="s">
        <v>54</v>
      </c>
      <c r="B80" s="137" t="s">
        <v>376</v>
      </c>
      <c r="C80" s="140" t="str">
        <f t="shared" si="22"/>
        <v>노무비플랜트기계설치공</v>
      </c>
      <c r="D80" s="238" t="s">
        <v>25</v>
      </c>
      <c r="E80" s="239">
        <f t="shared" si="23"/>
        <v>240652</v>
      </c>
      <c r="F80" s="240">
        <v>240652</v>
      </c>
      <c r="G80" s="166">
        <v>1060</v>
      </c>
      <c r="H80" s="240"/>
      <c r="I80" s="166"/>
      <c r="J80" s="240"/>
      <c r="K80" s="240"/>
      <c r="L80" s="166"/>
      <c r="M80" s="241"/>
      <c r="N80" s="231"/>
      <c r="O80" s="231"/>
      <c r="P80" s="231"/>
      <c r="Q80" s="231"/>
      <c r="R80" s="231"/>
      <c r="S80" s="231"/>
      <c r="T80" s="231"/>
      <c r="U80" s="233"/>
    </row>
    <row r="81" spans="1:21" x14ac:dyDescent="0.15">
      <c r="A81" s="166" t="s">
        <v>364</v>
      </c>
      <c r="B81" s="166" t="s">
        <v>377</v>
      </c>
      <c r="C81" s="140" t="str">
        <f t="shared" si="22"/>
        <v>노무비플랜트특별인부</v>
      </c>
      <c r="D81" s="238" t="s">
        <v>25</v>
      </c>
      <c r="E81" s="239">
        <f t="shared" si="23"/>
        <v>216634</v>
      </c>
      <c r="F81" s="240">
        <v>216634</v>
      </c>
      <c r="G81" s="166">
        <v>1061</v>
      </c>
      <c r="H81" s="240"/>
      <c r="I81" s="166"/>
      <c r="J81" s="240"/>
      <c r="K81" s="240"/>
      <c r="L81" s="166"/>
      <c r="M81" s="241"/>
      <c r="N81" s="231"/>
      <c r="O81" s="231"/>
      <c r="P81" s="231"/>
      <c r="Q81" s="231"/>
      <c r="R81" s="231"/>
      <c r="S81" s="231"/>
      <c r="T81" s="231"/>
      <c r="U81" s="233"/>
    </row>
    <row r="82" spans="1:21" x14ac:dyDescent="0.15">
      <c r="A82" s="166" t="s">
        <v>364</v>
      </c>
      <c r="B82" s="166" t="s">
        <v>378</v>
      </c>
      <c r="C82" s="140" t="str">
        <f t="shared" si="22"/>
        <v>노무비플랜트계장공</v>
      </c>
      <c r="D82" s="238" t="s">
        <v>25</v>
      </c>
      <c r="E82" s="239">
        <f t="shared" si="23"/>
        <v>211930</v>
      </c>
      <c r="F82" s="240">
        <v>211930</v>
      </c>
      <c r="G82" s="166">
        <v>1063</v>
      </c>
      <c r="H82" s="240"/>
      <c r="I82" s="166"/>
      <c r="J82" s="240"/>
      <c r="K82" s="240"/>
      <c r="L82" s="166"/>
      <c r="M82" s="241"/>
      <c r="N82" s="231"/>
      <c r="O82" s="231"/>
      <c r="P82" s="231"/>
      <c r="Q82" s="231"/>
      <c r="R82" s="231"/>
      <c r="S82" s="231"/>
      <c r="T82" s="231"/>
      <c r="U82" s="233"/>
    </row>
    <row r="83" spans="1:21" x14ac:dyDescent="0.15">
      <c r="A83" s="190" t="s">
        <v>364</v>
      </c>
      <c r="B83" s="190" t="s">
        <v>379</v>
      </c>
      <c r="C83" s="191" t="str">
        <f t="shared" si="22"/>
        <v>노무비내선전공</v>
      </c>
      <c r="D83" s="242" t="s">
        <v>25</v>
      </c>
      <c r="E83" s="243">
        <f t="shared" si="23"/>
        <v>270251</v>
      </c>
      <c r="F83" s="244">
        <v>270251</v>
      </c>
      <c r="G83" s="190">
        <v>1075</v>
      </c>
      <c r="H83" s="244"/>
      <c r="I83" s="190"/>
      <c r="J83" s="244"/>
      <c r="K83" s="244"/>
      <c r="L83" s="190"/>
      <c r="M83" s="241"/>
      <c r="N83" s="231"/>
      <c r="O83" s="231"/>
      <c r="P83" s="231"/>
      <c r="Q83" s="231"/>
      <c r="R83" s="231"/>
      <c r="S83" s="231"/>
      <c r="T83" s="231"/>
      <c r="U83" s="233"/>
    </row>
    <row r="84" spans="1:21" x14ac:dyDescent="0.15">
      <c r="A84" s="190" t="s">
        <v>364</v>
      </c>
      <c r="B84" s="190" t="s">
        <v>380</v>
      </c>
      <c r="C84" s="191" t="str">
        <f t="shared" si="22"/>
        <v>노무비특고압케이블공</v>
      </c>
      <c r="D84" s="242" t="s">
        <v>25</v>
      </c>
      <c r="E84" s="243">
        <f t="shared" si="23"/>
        <v>431830</v>
      </c>
      <c r="F84" s="244">
        <v>431830</v>
      </c>
      <c r="G84" s="190">
        <v>1076</v>
      </c>
      <c r="H84" s="244"/>
      <c r="I84" s="190"/>
      <c r="J84" s="244"/>
      <c r="K84" s="244"/>
      <c r="L84" s="190"/>
      <c r="M84" s="241"/>
      <c r="N84" s="231"/>
      <c r="O84" s="231"/>
      <c r="P84" s="231"/>
      <c r="Q84" s="231"/>
      <c r="R84" s="231"/>
      <c r="S84" s="231"/>
      <c r="T84" s="231"/>
      <c r="U84" s="233"/>
    </row>
    <row r="85" spans="1:21" x14ac:dyDescent="0.15">
      <c r="A85" s="190" t="s">
        <v>364</v>
      </c>
      <c r="B85" s="190" t="s">
        <v>381</v>
      </c>
      <c r="C85" s="191" t="str">
        <f t="shared" si="22"/>
        <v>노무비저압케이블공</v>
      </c>
      <c r="D85" s="242" t="s">
        <v>25</v>
      </c>
      <c r="E85" s="243">
        <f t="shared" si="23"/>
        <v>295784</v>
      </c>
      <c r="F85" s="244">
        <v>295784</v>
      </c>
      <c r="G85" s="190">
        <v>1078</v>
      </c>
      <c r="H85" s="244"/>
      <c r="I85" s="190"/>
      <c r="J85" s="244"/>
      <c r="K85" s="244"/>
      <c r="L85" s="190"/>
      <c r="M85" s="241"/>
      <c r="N85" s="231"/>
      <c r="O85" s="231"/>
      <c r="P85" s="231"/>
      <c r="Q85" s="231"/>
      <c r="R85" s="231"/>
      <c r="S85" s="231"/>
      <c r="T85" s="231"/>
      <c r="U85" s="233"/>
    </row>
    <row r="86" spans="1:21" x14ac:dyDescent="0.15">
      <c r="A86" s="190" t="s">
        <v>364</v>
      </c>
      <c r="B86" s="190" t="s">
        <v>210</v>
      </c>
      <c r="C86" s="191" t="str">
        <f t="shared" si="22"/>
        <v>노무비배전전공</v>
      </c>
      <c r="D86" s="242" t="s">
        <v>25</v>
      </c>
      <c r="E86" s="243">
        <f t="shared" si="23"/>
        <v>402085</v>
      </c>
      <c r="F86" s="244">
        <v>402085</v>
      </c>
      <c r="G86" s="190">
        <v>1081</v>
      </c>
      <c r="H86" s="244"/>
      <c r="I86" s="190"/>
      <c r="J86" s="244"/>
      <c r="K86" s="244"/>
      <c r="L86" s="190"/>
      <c r="M86" s="241"/>
      <c r="N86" s="231"/>
      <c r="O86" s="231"/>
      <c r="P86" s="231"/>
      <c r="Q86" s="231"/>
      <c r="R86" s="231"/>
      <c r="S86" s="231"/>
      <c r="T86" s="231"/>
      <c r="U86" s="233"/>
    </row>
    <row r="87" spans="1:21" x14ac:dyDescent="0.15">
      <c r="A87" s="190" t="s">
        <v>364</v>
      </c>
      <c r="B87" s="190" t="s">
        <v>382</v>
      </c>
      <c r="C87" s="191" t="str">
        <f t="shared" si="22"/>
        <v>노무비플랜트전공</v>
      </c>
      <c r="D87" s="242" t="s">
        <v>25</v>
      </c>
      <c r="E87" s="243">
        <f t="shared" si="23"/>
        <v>250164</v>
      </c>
      <c r="F87" s="244">
        <v>250164</v>
      </c>
      <c r="G87" s="190">
        <v>1083</v>
      </c>
      <c r="H87" s="244"/>
      <c r="I87" s="190"/>
      <c r="J87" s="244"/>
      <c r="K87" s="244"/>
      <c r="L87" s="190"/>
      <c r="M87" s="241"/>
      <c r="N87" s="231"/>
      <c r="O87" s="231"/>
      <c r="P87" s="231"/>
      <c r="Q87" s="231"/>
      <c r="R87" s="231"/>
      <c r="S87" s="231"/>
      <c r="T87" s="231"/>
      <c r="U87" s="233"/>
    </row>
    <row r="88" spans="1:21" x14ac:dyDescent="0.15">
      <c r="A88" s="190" t="s">
        <v>364</v>
      </c>
      <c r="B88" s="190" t="s">
        <v>383</v>
      </c>
      <c r="C88" s="245" t="str">
        <f t="shared" si="22"/>
        <v>노무비통신내선공</v>
      </c>
      <c r="D88" s="242" t="s">
        <v>25</v>
      </c>
      <c r="E88" s="243">
        <f t="shared" si="23"/>
        <v>267277</v>
      </c>
      <c r="F88" s="244">
        <v>267277</v>
      </c>
      <c r="G88" s="190">
        <v>1086</v>
      </c>
      <c r="H88" s="244"/>
      <c r="I88" s="190"/>
      <c r="J88" s="244"/>
      <c r="K88" s="244"/>
      <c r="L88" s="190"/>
      <c r="M88" s="241"/>
      <c r="N88" s="231"/>
      <c r="O88" s="231"/>
      <c r="P88" s="231"/>
      <c r="Q88" s="231"/>
      <c r="R88" s="231"/>
      <c r="S88" s="231"/>
      <c r="T88" s="231"/>
      <c r="U88" s="233"/>
    </row>
    <row r="89" spans="1:21" x14ac:dyDescent="0.15">
      <c r="A89" s="190" t="s">
        <v>364</v>
      </c>
      <c r="B89" s="190" t="s">
        <v>205</v>
      </c>
      <c r="C89" s="245" t="str">
        <f t="shared" si="22"/>
        <v>노무비통신설비공</v>
      </c>
      <c r="D89" s="242" t="s">
        <v>25</v>
      </c>
      <c r="E89" s="243">
        <f t="shared" si="23"/>
        <v>296882</v>
      </c>
      <c r="F89" s="244">
        <v>296882</v>
      </c>
      <c r="G89" s="190">
        <v>1087</v>
      </c>
      <c r="H89" s="244"/>
      <c r="I89" s="190"/>
      <c r="J89" s="244"/>
      <c r="K89" s="244"/>
      <c r="L89" s="190"/>
      <c r="M89" s="241"/>
      <c r="N89" s="231"/>
      <c r="O89" s="231"/>
      <c r="P89" s="231"/>
      <c r="Q89" s="231"/>
      <c r="R89" s="231"/>
      <c r="S89" s="231"/>
      <c r="T89" s="231"/>
      <c r="U89" s="233"/>
    </row>
    <row r="90" spans="1:21" x14ac:dyDescent="0.15">
      <c r="A90" s="190" t="s">
        <v>364</v>
      </c>
      <c r="B90" s="190" t="s">
        <v>384</v>
      </c>
      <c r="C90" s="245" t="str">
        <f t="shared" si="22"/>
        <v>노무비통신외선공</v>
      </c>
      <c r="D90" s="242" t="s">
        <v>25</v>
      </c>
      <c r="E90" s="243">
        <f t="shared" si="23"/>
        <v>387376</v>
      </c>
      <c r="F90" s="244">
        <v>387376</v>
      </c>
      <c r="G90" s="190">
        <v>1088</v>
      </c>
      <c r="H90" s="244"/>
      <c r="I90" s="190"/>
      <c r="J90" s="244"/>
      <c r="K90" s="244"/>
      <c r="L90" s="190"/>
      <c r="M90" s="241"/>
      <c r="N90" s="231"/>
      <c r="O90" s="231"/>
      <c r="P90" s="231"/>
      <c r="Q90" s="231"/>
      <c r="R90" s="231"/>
      <c r="S90" s="231"/>
      <c r="T90" s="231"/>
      <c r="U90" s="233"/>
    </row>
    <row r="91" spans="1:21" x14ac:dyDescent="0.15">
      <c r="A91" s="190" t="s">
        <v>364</v>
      </c>
      <c r="B91" s="190" t="s">
        <v>206</v>
      </c>
      <c r="C91" s="245" t="str">
        <f t="shared" si="22"/>
        <v>노무비통신케이블공</v>
      </c>
      <c r="D91" s="242" t="s">
        <v>25</v>
      </c>
      <c r="E91" s="243">
        <f t="shared" si="23"/>
        <v>414944</v>
      </c>
      <c r="F91" s="244">
        <v>414944</v>
      </c>
      <c r="G91" s="190">
        <v>1089</v>
      </c>
      <c r="H91" s="244"/>
      <c r="I91" s="190"/>
      <c r="J91" s="244"/>
      <c r="K91" s="244"/>
      <c r="L91" s="190"/>
      <c r="M91" s="241"/>
      <c r="N91" s="231"/>
      <c r="O91" s="231"/>
      <c r="P91" s="231"/>
      <c r="Q91" s="231"/>
      <c r="R91" s="231"/>
      <c r="S91" s="231"/>
      <c r="T91" s="231"/>
      <c r="U91" s="233"/>
    </row>
    <row r="92" spans="1:21" x14ac:dyDescent="0.15">
      <c r="A92" s="190" t="s">
        <v>364</v>
      </c>
      <c r="B92" s="190" t="s">
        <v>211</v>
      </c>
      <c r="C92" s="245" t="str">
        <f t="shared" si="22"/>
        <v>노무비무선안테나공</v>
      </c>
      <c r="D92" s="242" t="s">
        <v>25</v>
      </c>
      <c r="E92" s="243">
        <f t="shared" si="23"/>
        <v>339642</v>
      </c>
      <c r="F92" s="244">
        <v>339642</v>
      </c>
      <c r="G92" s="190">
        <v>1090</v>
      </c>
      <c r="H92" s="244"/>
      <c r="I92" s="190"/>
      <c r="J92" s="244"/>
      <c r="K92" s="244"/>
      <c r="L92" s="190"/>
      <c r="M92" s="241"/>
      <c r="N92" s="231"/>
      <c r="O92" s="231"/>
      <c r="P92" s="231"/>
      <c r="Q92" s="231"/>
      <c r="R92" s="231"/>
      <c r="S92" s="231"/>
      <c r="T92" s="231"/>
      <c r="U92" s="233"/>
    </row>
    <row r="93" spans="1:21" x14ac:dyDescent="0.15">
      <c r="A93" s="190" t="s">
        <v>364</v>
      </c>
      <c r="B93" s="190" t="s">
        <v>212</v>
      </c>
      <c r="C93" s="245" t="str">
        <f t="shared" si="22"/>
        <v>노무비광케이블설치사</v>
      </c>
      <c r="D93" s="242" t="s">
        <v>25</v>
      </c>
      <c r="E93" s="243">
        <f t="shared" si="23"/>
        <v>444142</v>
      </c>
      <c r="F93" s="244">
        <v>444142</v>
      </c>
      <c r="G93" s="190">
        <v>2001</v>
      </c>
      <c r="H93" s="244"/>
      <c r="I93" s="190"/>
      <c r="J93" s="244"/>
      <c r="K93" s="244"/>
      <c r="L93" s="190"/>
      <c r="M93" s="241"/>
      <c r="N93" s="231"/>
      <c r="O93" s="231"/>
      <c r="P93" s="231"/>
      <c r="Q93" s="231"/>
      <c r="R93" s="231"/>
      <c r="S93" s="231"/>
      <c r="T93" s="231"/>
      <c r="U93" s="233"/>
    </row>
    <row r="94" spans="1:21" x14ac:dyDescent="0.15">
      <c r="A94" s="190" t="s">
        <v>364</v>
      </c>
      <c r="B94" s="190" t="s">
        <v>385</v>
      </c>
      <c r="C94" s="245" t="str">
        <f t="shared" si="22"/>
        <v>노무비H/W시험사</v>
      </c>
      <c r="D94" s="242" t="s">
        <v>25</v>
      </c>
      <c r="E94" s="243">
        <f t="shared" si="23"/>
        <v>375020</v>
      </c>
      <c r="F94" s="244">
        <v>375020</v>
      </c>
      <c r="G94" s="190">
        <v>2002</v>
      </c>
      <c r="H94" s="244"/>
      <c r="I94" s="190"/>
      <c r="J94" s="244"/>
      <c r="K94" s="244"/>
      <c r="L94" s="190"/>
      <c r="M94" s="241"/>
      <c r="N94" s="231"/>
      <c r="O94" s="231"/>
      <c r="P94" s="231"/>
      <c r="Q94" s="231"/>
      <c r="R94" s="231"/>
      <c r="S94" s="231"/>
      <c r="T94" s="231"/>
      <c r="U94" s="233"/>
    </row>
    <row r="95" spans="1:21" x14ac:dyDescent="0.15">
      <c r="A95" s="190" t="s">
        <v>364</v>
      </c>
      <c r="B95" s="190" t="s">
        <v>213</v>
      </c>
      <c r="C95" s="245" t="str">
        <f t="shared" si="22"/>
        <v>노무비S/W시험사</v>
      </c>
      <c r="D95" s="242" t="s">
        <v>25</v>
      </c>
      <c r="E95" s="243">
        <f t="shared" si="23"/>
        <v>433747</v>
      </c>
      <c r="F95" s="244">
        <v>433747</v>
      </c>
      <c r="G95" s="190">
        <v>2003</v>
      </c>
      <c r="H95" s="244"/>
      <c r="I95" s="190"/>
      <c r="J95" s="244"/>
      <c r="K95" s="244"/>
      <c r="L95" s="190"/>
      <c r="M95" s="241"/>
      <c r="N95" s="231"/>
      <c r="O95" s="231"/>
      <c r="P95" s="231"/>
      <c r="Q95" s="231"/>
      <c r="R95" s="231"/>
      <c r="S95" s="231"/>
      <c r="T95" s="231"/>
      <c r="U95" s="233"/>
    </row>
    <row r="96" spans="1:21" x14ac:dyDescent="0.15">
      <c r="A96" s="190" t="s">
        <v>364</v>
      </c>
      <c r="B96" s="190" t="s">
        <v>386</v>
      </c>
      <c r="C96" s="245" t="str">
        <f t="shared" si="22"/>
        <v>노무비통신기사</v>
      </c>
      <c r="D96" s="242" t="s">
        <v>25</v>
      </c>
      <c r="E96" s="243">
        <f t="shared" si="23"/>
        <v>305806</v>
      </c>
      <c r="F96" s="244">
        <v>305806</v>
      </c>
      <c r="G96" s="190">
        <v>5001</v>
      </c>
      <c r="H96" s="244"/>
      <c r="I96" s="190"/>
      <c r="J96" s="244"/>
      <c r="K96" s="244"/>
      <c r="L96" s="190"/>
      <c r="M96" s="241"/>
      <c r="N96" s="231"/>
      <c r="O96" s="231"/>
      <c r="P96" s="231"/>
      <c r="Q96" s="231"/>
      <c r="R96" s="231"/>
      <c r="S96" s="231"/>
      <c r="T96" s="231"/>
      <c r="U96" s="233"/>
    </row>
    <row r="97" spans="1:21" x14ac:dyDescent="0.15">
      <c r="A97" s="190" t="s">
        <v>364</v>
      </c>
      <c r="B97" s="190" t="s">
        <v>387</v>
      </c>
      <c r="C97" s="245" t="str">
        <f t="shared" si="22"/>
        <v>노무비통신산업기사</v>
      </c>
      <c r="D97" s="242" t="s">
        <v>25</v>
      </c>
      <c r="E97" s="243">
        <f t="shared" si="23"/>
        <v>294019</v>
      </c>
      <c r="F97" s="244">
        <v>294019</v>
      </c>
      <c r="G97" s="190">
        <v>5002</v>
      </c>
      <c r="H97" s="244"/>
      <c r="I97" s="190"/>
      <c r="J97" s="244"/>
      <c r="K97" s="244"/>
      <c r="L97" s="190"/>
      <c r="M97" s="241"/>
      <c r="N97" s="231"/>
      <c r="O97" s="231"/>
      <c r="P97" s="231"/>
      <c r="Q97" s="231"/>
      <c r="R97" s="231"/>
      <c r="S97" s="231"/>
      <c r="T97" s="231"/>
      <c r="U97" s="233"/>
    </row>
    <row r="98" spans="1:21" x14ac:dyDescent="0.15">
      <c r="A98" s="190" t="s">
        <v>364</v>
      </c>
      <c r="B98" s="190" t="s">
        <v>207</v>
      </c>
      <c r="C98" s="245" t="str">
        <f t="shared" si="22"/>
        <v>노무비전기공사기사</v>
      </c>
      <c r="D98" s="242" t="s">
        <v>25</v>
      </c>
      <c r="E98" s="243">
        <f t="shared" si="23"/>
        <v>316876</v>
      </c>
      <c r="F98" s="244">
        <v>316876</v>
      </c>
      <c r="G98" s="190">
        <v>5004</v>
      </c>
      <c r="H98" s="244"/>
      <c r="I98" s="190"/>
      <c r="J98" s="244"/>
      <c r="K98" s="244"/>
      <c r="L98" s="190"/>
      <c r="M98" s="241"/>
      <c r="N98" s="231"/>
      <c r="O98" s="231"/>
      <c r="P98" s="231"/>
      <c r="Q98" s="231"/>
      <c r="R98" s="231"/>
      <c r="S98" s="231"/>
      <c r="T98" s="231"/>
      <c r="U98" s="233"/>
    </row>
    <row r="99" spans="1:21" x14ac:dyDescent="0.15">
      <c r="A99" s="190" t="s">
        <v>364</v>
      </c>
      <c r="B99" s="190" t="s">
        <v>388</v>
      </c>
      <c r="C99" s="245" t="str">
        <f t="shared" si="22"/>
        <v>노무비전기공사산업기사</v>
      </c>
      <c r="D99" s="242" t="s">
        <v>25</v>
      </c>
      <c r="E99" s="243">
        <f t="shared" si="23"/>
        <v>281837</v>
      </c>
      <c r="F99" s="244">
        <v>281837</v>
      </c>
      <c r="G99" s="190">
        <v>5005</v>
      </c>
      <c r="H99" s="244"/>
      <c r="I99" s="190"/>
      <c r="J99" s="244"/>
      <c r="K99" s="244"/>
      <c r="L99" s="190"/>
      <c r="M99" s="241"/>
      <c r="N99" s="231"/>
      <c r="O99" s="231"/>
      <c r="P99" s="231"/>
      <c r="Q99" s="231"/>
      <c r="R99" s="231"/>
      <c r="S99" s="231"/>
      <c r="T99" s="231"/>
      <c r="U99" s="233"/>
    </row>
    <row r="100" spans="1:21" x14ac:dyDescent="0.15">
      <c r="A100" s="190" t="s">
        <v>364</v>
      </c>
      <c r="B100" s="190" t="s">
        <v>214</v>
      </c>
      <c r="C100" s="245" t="str">
        <f t="shared" si="22"/>
        <v>노무비변전전공</v>
      </c>
      <c r="D100" s="242" t="s">
        <v>25</v>
      </c>
      <c r="E100" s="243">
        <f t="shared" si="23"/>
        <v>458700</v>
      </c>
      <c r="F100" s="244">
        <v>458700</v>
      </c>
      <c r="G100" s="190">
        <v>5006</v>
      </c>
      <c r="H100" s="244"/>
      <c r="I100" s="190"/>
      <c r="J100" s="244"/>
      <c r="K100" s="244"/>
      <c r="L100" s="190"/>
      <c r="M100" s="241"/>
      <c r="N100" s="231"/>
      <c r="O100" s="231"/>
      <c r="P100" s="231"/>
      <c r="Q100" s="231"/>
      <c r="R100" s="231"/>
      <c r="S100" s="231"/>
      <c r="T100" s="231"/>
      <c r="U100" s="233"/>
    </row>
    <row r="101" spans="1:21" x14ac:dyDescent="0.15">
      <c r="A101" s="166" t="s">
        <v>364</v>
      </c>
      <c r="B101" s="166" t="s">
        <v>389</v>
      </c>
      <c r="C101" s="246" t="str">
        <f t="shared" si="22"/>
        <v>노무비비빔공</v>
      </c>
      <c r="D101" s="238" t="s">
        <v>25</v>
      </c>
      <c r="E101" s="239">
        <f t="shared" si="23"/>
        <v>165545</v>
      </c>
      <c r="F101" s="240">
        <f>F68</f>
        <v>165545</v>
      </c>
      <c r="G101" s="166">
        <v>1002</v>
      </c>
      <c r="H101" s="240"/>
      <c r="I101" s="166"/>
      <c r="J101" s="240"/>
      <c r="K101" s="240"/>
      <c r="L101" s="166"/>
      <c r="M101" s="241"/>
      <c r="N101" s="231"/>
      <c r="O101" s="231"/>
      <c r="P101" s="231"/>
      <c r="Q101" s="231"/>
      <c r="R101" s="231"/>
      <c r="S101" s="231"/>
      <c r="T101" s="231"/>
      <c r="U101" s="233"/>
    </row>
    <row r="102" spans="1:21" x14ac:dyDescent="0.15">
      <c r="A102" s="166"/>
      <c r="B102" s="166"/>
      <c r="C102" s="246"/>
      <c r="D102" s="238"/>
      <c r="E102" s="239"/>
      <c r="F102" s="164"/>
      <c r="G102" s="166"/>
      <c r="H102" s="164"/>
      <c r="I102" s="166"/>
      <c r="J102" s="164"/>
      <c r="K102" s="164"/>
      <c r="L102" s="163"/>
      <c r="N102" s="231"/>
      <c r="O102" s="231"/>
      <c r="P102" s="231"/>
      <c r="Q102" s="231"/>
      <c r="R102" s="231"/>
      <c r="S102" s="231"/>
      <c r="T102" s="231"/>
      <c r="U102" s="233"/>
    </row>
    <row r="103" spans="1:21" s="247" customFormat="1" ht="16.5" x14ac:dyDescent="0.15">
      <c r="N103" s="248"/>
      <c r="O103" s="248"/>
      <c r="P103" s="248"/>
      <c r="Q103" s="248"/>
      <c r="R103" s="248"/>
      <c r="S103" s="248"/>
      <c r="T103" s="248"/>
      <c r="U103" s="248"/>
    </row>
  </sheetData>
  <mergeCells count="18">
    <mergeCell ref="U1:U2"/>
    <mergeCell ref="T1:T2"/>
    <mergeCell ref="N1:N2"/>
    <mergeCell ref="O1:O2"/>
    <mergeCell ref="P1:P2"/>
    <mergeCell ref="R1:R2"/>
    <mergeCell ref="S1:S2"/>
    <mergeCell ref="Q1:Q2"/>
    <mergeCell ref="H1:I1"/>
    <mergeCell ref="J1:J2"/>
    <mergeCell ref="K1:K2"/>
    <mergeCell ref="L1:L2"/>
    <mergeCell ref="A1:A2"/>
    <mergeCell ref="B1:B2"/>
    <mergeCell ref="C1:C2"/>
    <mergeCell ref="D1:D2"/>
    <mergeCell ref="E1:E2"/>
    <mergeCell ref="F1:G1"/>
  </mergeCells>
  <phoneticPr fontId="6" type="noConversion"/>
  <printOptions horizontalCentered="1"/>
  <pageMargins left="0.70866141732283472" right="0.11811023622047245" top="0.94488188976377963" bottom="0.35433070866141736" header="0.51181102362204722" footer="0.31496062992125984"/>
  <pageSetup paperSize="9" scale="90" orientation="landscape" r:id="rId1"/>
  <headerFooter>
    <oddHeader>&amp;C&amp;"돋움,굵게"&amp;20단    가    대    비    표&amp;R
&amp;K00+000ㅇ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00B0F0"/>
  </sheetPr>
  <dimension ref="A1:O42"/>
  <sheetViews>
    <sheetView view="pageBreakPreview" workbookViewId="0">
      <pane ySplit="2" topLeftCell="A3" activePane="bottomLeft" state="frozen"/>
      <selection activeCell="D247" sqref="D247"/>
      <selection pane="bottomLeft" activeCell="D247" sqref="D247"/>
    </sheetView>
  </sheetViews>
  <sheetFormatPr defaultRowHeight="23.1" customHeight="1" x14ac:dyDescent="0.15"/>
  <cols>
    <col min="1" max="1" width="16.33203125" style="8" customWidth="1"/>
    <col min="2" max="2" width="17" style="8" customWidth="1"/>
    <col min="3" max="3" width="3.77734375" style="9" customWidth="1"/>
    <col min="4" max="4" width="5.77734375" style="10" customWidth="1"/>
    <col min="5" max="5" width="10.77734375" style="11" customWidth="1"/>
    <col min="6" max="6" width="11.44140625" style="11" customWidth="1"/>
    <col min="7" max="7" width="10.77734375" style="11" customWidth="1"/>
    <col min="8" max="8" width="11.44140625" style="11" customWidth="1"/>
    <col min="9" max="9" width="10.77734375" style="11" customWidth="1"/>
    <col min="10" max="10" width="11.44140625" style="11" customWidth="1"/>
    <col min="11" max="11" width="13.77734375" style="11" customWidth="1"/>
    <col min="12" max="12" width="7.109375" style="9" customWidth="1"/>
    <col min="13" max="13" width="0.109375" style="7" hidden="1" customWidth="1"/>
    <col min="14" max="14" width="9.6640625" style="7" customWidth="1"/>
    <col min="15" max="16384" width="8.88671875" style="7"/>
  </cols>
  <sheetData>
    <row r="1" spans="1:12" s="6" customFormat="1" ht="23.1" customHeight="1" x14ac:dyDescent="0.15">
      <c r="A1" s="332" t="s">
        <v>1</v>
      </c>
      <c r="B1" s="332" t="s">
        <v>2</v>
      </c>
      <c r="C1" s="333" t="s">
        <v>3</v>
      </c>
      <c r="D1" s="334" t="s">
        <v>4</v>
      </c>
      <c r="E1" s="335" t="s">
        <v>5</v>
      </c>
      <c r="F1" s="335"/>
      <c r="G1" s="335" t="s">
        <v>6</v>
      </c>
      <c r="H1" s="335"/>
      <c r="I1" s="335" t="s">
        <v>7</v>
      </c>
      <c r="J1" s="335"/>
      <c r="K1" s="335" t="s">
        <v>8</v>
      </c>
      <c r="L1" s="334" t="s">
        <v>9</v>
      </c>
    </row>
    <row r="2" spans="1:12" s="6" customFormat="1" ht="23.1" customHeight="1" x14ac:dyDescent="0.15">
      <c r="A2" s="332"/>
      <c r="B2" s="332"/>
      <c r="C2" s="333"/>
      <c r="D2" s="334"/>
      <c r="E2" s="167" t="s">
        <v>10</v>
      </c>
      <c r="F2" s="167" t="s">
        <v>11</v>
      </c>
      <c r="G2" s="167" t="s">
        <v>10</v>
      </c>
      <c r="H2" s="167" t="s">
        <v>11</v>
      </c>
      <c r="I2" s="167" t="s">
        <v>10</v>
      </c>
      <c r="J2" s="167" t="s">
        <v>11</v>
      </c>
      <c r="K2" s="335"/>
      <c r="L2" s="334"/>
    </row>
    <row r="3" spans="1:12" ht="23.1" customHeight="1" x14ac:dyDescent="0.15">
      <c r="A3" s="172" t="s">
        <v>172</v>
      </c>
      <c r="B3" s="172"/>
      <c r="C3" s="168"/>
      <c r="D3" s="172"/>
      <c r="E3" s="172"/>
      <c r="F3" s="172"/>
      <c r="G3" s="172"/>
      <c r="H3" s="172"/>
      <c r="I3" s="172"/>
      <c r="J3" s="172"/>
      <c r="K3" s="172"/>
      <c r="L3" s="171"/>
    </row>
    <row r="4" spans="1:12" ht="22.5" customHeight="1" x14ac:dyDescent="0.15">
      <c r="A4" s="172" t="str">
        <f>A24</f>
        <v xml:space="preserve">1. 폐 형광등 부산물                       </v>
      </c>
      <c r="B4" s="172"/>
      <c r="C4" s="168" t="s">
        <v>173</v>
      </c>
      <c r="D4" s="173">
        <v>1</v>
      </c>
      <c r="E4" s="172"/>
      <c r="F4" s="172"/>
      <c r="G4" s="172"/>
      <c r="H4" s="172"/>
      <c r="I4" s="172"/>
      <c r="J4" s="172">
        <f>K26</f>
        <v>112995</v>
      </c>
      <c r="K4" s="172">
        <f>SUM(F4,H4,J4)</f>
        <v>112995</v>
      </c>
      <c r="L4" s="171"/>
    </row>
    <row r="5" spans="1:12" ht="22.5" customHeight="1" x14ac:dyDescent="0.15">
      <c r="A5" s="172"/>
      <c r="B5" s="172"/>
      <c r="C5" s="168"/>
      <c r="D5" s="173"/>
      <c r="E5" s="172"/>
      <c r="F5" s="172"/>
      <c r="G5" s="172"/>
      <c r="H5" s="172"/>
      <c r="I5" s="172"/>
      <c r="J5" s="172"/>
      <c r="K5" s="172"/>
      <c r="L5" s="171"/>
    </row>
    <row r="6" spans="1:12" ht="23.1" customHeight="1" x14ac:dyDescent="0.15">
      <c r="A6" s="172" t="s">
        <v>174</v>
      </c>
      <c r="B6" s="172"/>
      <c r="C6" s="168"/>
      <c r="D6" s="168"/>
      <c r="E6" s="172"/>
      <c r="F6" s="172">
        <f>SUM(F4:F5)</f>
        <v>0</v>
      </c>
      <c r="G6" s="172"/>
      <c r="H6" s="172">
        <f>SUM(H4:H5)</f>
        <v>0</v>
      </c>
      <c r="I6" s="172"/>
      <c r="J6" s="172">
        <f>SUM(J4:J5)</f>
        <v>112995</v>
      </c>
      <c r="K6" s="172">
        <f>SUM(F6,H6,J6)</f>
        <v>112995</v>
      </c>
      <c r="L6" s="171"/>
    </row>
    <row r="7" spans="1:12" ht="23.1" customHeight="1" x14ac:dyDescent="0.15">
      <c r="A7" s="172"/>
      <c r="B7" s="172"/>
      <c r="C7" s="168"/>
      <c r="D7" s="168"/>
      <c r="E7" s="172"/>
      <c r="F7" s="172"/>
      <c r="G7" s="172"/>
      <c r="H7" s="172"/>
      <c r="I7" s="172"/>
      <c r="J7" s="172"/>
      <c r="K7" s="172"/>
      <c r="L7" s="171"/>
    </row>
    <row r="8" spans="1:12" ht="23.1" customHeight="1" x14ac:dyDescent="0.15">
      <c r="A8" s="172"/>
      <c r="B8" s="172"/>
      <c r="C8" s="168"/>
      <c r="D8" s="168"/>
      <c r="E8" s="172"/>
      <c r="F8" s="172"/>
      <c r="G8" s="172"/>
      <c r="H8" s="172"/>
      <c r="I8" s="172"/>
      <c r="J8" s="172"/>
      <c r="K8" s="172"/>
      <c r="L8" s="171"/>
    </row>
    <row r="9" spans="1:12" ht="23.1" customHeight="1" x14ac:dyDescent="0.15">
      <c r="A9" s="172"/>
      <c r="B9" s="172"/>
      <c r="C9" s="168"/>
      <c r="D9" s="168"/>
      <c r="E9" s="172"/>
      <c r="F9" s="172"/>
      <c r="G9" s="172"/>
      <c r="H9" s="172"/>
      <c r="I9" s="172"/>
      <c r="J9" s="172"/>
      <c r="K9" s="172"/>
      <c r="L9" s="171"/>
    </row>
    <row r="10" spans="1:12" ht="23.1" customHeight="1" x14ac:dyDescent="0.15">
      <c r="A10" s="172"/>
      <c r="B10" s="172"/>
      <c r="C10" s="168"/>
      <c r="D10" s="168"/>
      <c r="E10" s="172"/>
      <c r="F10" s="172"/>
      <c r="G10" s="172"/>
      <c r="H10" s="172"/>
      <c r="I10" s="172"/>
      <c r="J10" s="172"/>
      <c r="K10" s="172"/>
      <c r="L10" s="171"/>
    </row>
    <row r="11" spans="1:12" ht="23.1" customHeight="1" x14ac:dyDescent="0.15">
      <c r="A11" s="172"/>
      <c r="B11" s="172"/>
      <c r="C11" s="168"/>
      <c r="D11" s="168"/>
      <c r="E11" s="172"/>
      <c r="F11" s="172"/>
      <c r="G11" s="172"/>
      <c r="H11" s="172"/>
      <c r="I11" s="172"/>
      <c r="J11" s="172"/>
      <c r="K11" s="172"/>
      <c r="L11" s="171"/>
    </row>
    <row r="12" spans="1:12" ht="23.1" customHeight="1" x14ac:dyDescent="0.15">
      <c r="A12" s="172"/>
      <c r="B12" s="172"/>
      <c r="C12" s="168"/>
      <c r="D12" s="168"/>
      <c r="E12" s="172"/>
      <c r="F12" s="172"/>
      <c r="G12" s="172"/>
      <c r="H12" s="172"/>
      <c r="I12" s="172"/>
      <c r="J12" s="172"/>
      <c r="K12" s="172"/>
      <c r="L12" s="171"/>
    </row>
    <row r="13" spans="1:12" ht="23.1" customHeight="1" x14ac:dyDescent="0.15">
      <c r="A13" s="172"/>
      <c r="B13" s="172"/>
      <c r="C13" s="168"/>
      <c r="D13" s="168"/>
      <c r="E13" s="172"/>
      <c r="F13" s="172"/>
      <c r="G13" s="172"/>
      <c r="H13" s="172"/>
      <c r="I13" s="172"/>
      <c r="J13" s="172"/>
      <c r="K13" s="172"/>
      <c r="L13" s="171"/>
    </row>
    <row r="14" spans="1:12" ht="23.1" customHeight="1" x14ac:dyDescent="0.15">
      <c r="A14" s="172"/>
      <c r="B14" s="172"/>
      <c r="C14" s="168"/>
      <c r="D14" s="168"/>
      <c r="E14" s="172"/>
      <c r="F14" s="172"/>
      <c r="G14" s="172"/>
      <c r="H14" s="172"/>
      <c r="I14" s="172"/>
      <c r="J14" s="172"/>
      <c r="K14" s="172"/>
      <c r="L14" s="171"/>
    </row>
    <row r="15" spans="1:12" ht="23.1" customHeight="1" x14ac:dyDescent="0.15">
      <c r="A15" s="172"/>
      <c r="B15" s="172"/>
      <c r="C15" s="168"/>
      <c r="D15" s="168"/>
      <c r="E15" s="172"/>
      <c r="F15" s="172"/>
      <c r="G15" s="172"/>
      <c r="H15" s="172"/>
      <c r="I15" s="172"/>
      <c r="J15" s="172"/>
      <c r="K15" s="172"/>
      <c r="L15" s="171"/>
    </row>
    <row r="16" spans="1:12" ht="23.1" customHeight="1" x14ac:dyDescent="0.15">
      <c r="A16" s="172"/>
      <c r="B16" s="172"/>
      <c r="C16" s="168"/>
      <c r="D16" s="168"/>
      <c r="E16" s="172"/>
      <c r="F16" s="172"/>
      <c r="G16" s="172"/>
      <c r="H16" s="172"/>
      <c r="I16" s="172"/>
      <c r="J16" s="172"/>
      <c r="K16" s="172"/>
      <c r="L16" s="171"/>
    </row>
    <row r="17" spans="1:15" ht="23.1" customHeight="1" x14ac:dyDescent="0.15">
      <c r="A17" s="172"/>
      <c r="B17" s="172"/>
      <c r="C17" s="168"/>
      <c r="D17" s="168"/>
      <c r="E17" s="172"/>
      <c r="F17" s="172"/>
      <c r="G17" s="172"/>
      <c r="H17" s="172"/>
      <c r="I17" s="172"/>
      <c r="J17" s="172"/>
      <c r="K17" s="172"/>
      <c r="L17" s="171"/>
    </row>
    <row r="18" spans="1:15" ht="23.1" customHeight="1" x14ac:dyDescent="0.15">
      <c r="A18" s="172"/>
      <c r="B18" s="172"/>
      <c r="C18" s="168"/>
      <c r="D18" s="168"/>
      <c r="E18" s="172"/>
      <c r="F18" s="172"/>
      <c r="G18" s="172"/>
      <c r="H18" s="172"/>
      <c r="I18" s="172"/>
      <c r="J18" s="172"/>
      <c r="K18" s="172"/>
      <c r="L18" s="171"/>
    </row>
    <row r="19" spans="1:15" ht="23.1" customHeight="1" x14ac:dyDescent="0.15">
      <c r="A19" s="172"/>
      <c r="B19" s="172"/>
      <c r="C19" s="168"/>
      <c r="D19" s="168"/>
      <c r="E19" s="172"/>
      <c r="F19" s="172"/>
      <c r="G19" s="172"/>
      <c r="H19" s="172"/>
      <c r="I19" s="172"/>
      <c r="J19" s="172"/>
      <c r="K19" s="172"/>
      <c r="L19" s="171"/>
    </row>
    <row r="20" spans="1:15" ht="23.1" customHeight="1" x14ac:dyDescent="0.15">
      <c r="A20" s="172"/>
      <c r="B20" s="172"/>
      <c r="C20" s="168"/>
      <c r="D20" s="168"/>
      <c r="E20" s="172"/>
      <c r="F20" s="172"/>
      <c r="G20" s="172"/>
      <c r="H20" s="172"/>
      <c r="I20" s="172"/>
      <c r="J20" s="172"/>
      <c r="K20" s="172"/>
      <c r="L20" s="171"/>
    </row>
    <row r="21" spans="1:15" ht="23.1" customHeight="1" x14ac:dyDescent="0.15">
      <c r="A21" s="172"/>
      <c r="B21" s="172"/>
      <c r="C21" s="168"/>
      <c r="D21" s="168"/>
      <c r="E21" s="172"/>
      <c r="F21" s="172"/>
      <c r="G21" s="172"/>
      <c r="H21" s="172"/>
      <c r="I21" s="172"/>
      <c r="J21" s="172"/>
      <c r="K21" s="172"/>
      <c r="L21" s="171"/>
    </row>
    <row r="22" spans="1:15" ht="23.1" customHeight="1" x14ac:dyDescent="0.15">
      <c r="A22" s="172"/>
      <c r="B22" s="172"/>
      <c r="C22" s="168"/>
      <c r="D22" s="168"/>
      <c r="E22" s="172"/>
      <c r="F22" s="172"/>
      <c r="G22" s="172"/>
      <c r="H22" s="172"/>
      <c r="I22" s="172"/>
      <c r="J22" s="172"/>
      <c r="K22" s="172"/>
      <c r="L22" s="171"/>
    </row>
    <row r="23" spans="1:15" ht="22.5" customHeight="1" x14ac:dyDescent="0.15">
      <c r="A23" s="172"/>
      <c r="B23" s="172"/>
      <c r="C23" s="168"/>
      <c r="D23" s="168"/>
      <c r="E23" s="172"/>
      <c r="F23" s="172"/>
      <c r="G23" s="172"/>
      <c r="H23" s="172"/>
      <c r="I23" s="172"/>
      <c r="J23" s="172"/>
      <c r="K23" s="172"/>
      <c r="L23" s="171"/>
    </row>
    <row r="24" spans="1:15" ht="23.1" customHeight="1" x14ac:dyDescent="0.15">
      <c r="A24" s="172" t="s">
        <v>481</v>
      </c>
      <c r="B24" s="172"/>
      <c r="C24" s="171"/>
      <c r="D24" s="169"/>
      <c r="E24" s="169"/>
      <c r="F24" s="169"/>
      <c r="G24" s="169"/>
      <c r="H24" s="169"/>
      <c r="I24" s="169"/>
      <c r="J24" s="169"/>
      <c r="K24" s="169"/>
      <c r="L24" s="169"/>
    </row>
    <row r="25" spans="1:15" ht="23.1" customHeight="1" x14ac:dyDescent="0.15">
      <c r="A25" s="172" t="s">
        <v>176</v>
      </c>
      <c r="B25" s="172" t="s">
        <v>177</v>
      </c>
      <c r="C25" s="171" t="s">
        <v>175</v>
      </c>
      <c r="D25" s="169">
        <v>1</v>
      </c>
      <c r="E25" s="169">
        <f>J32</f>
        <v>243</v>
      </c>
      <c r="F25" s="169"/>
      <c r="G25" s="169"/>
      <c r="H25" s="169"/>
      <c r="I25" s="169">
        <v>465</v>
      </c>
      <c r="J25" s="169">
        <f>INT(E25*I25)</f>
        <v>112995</v>
      </c>
      <c r="K25" s="169">
        <f>SUM(F25,H25,J25)</f>
        <v>112995</v>
      </c>
      <c r="L25" s="169"/>
      <c r="N25" s="7" t="s">
        <v>546</v>
      </c>
    </row>
    <row r="26" spans="1:15" ht="23.1" customHeight="1" x14ac:dyDescent="0.15">
      <c r="A26" s="169" t="s">
        <v>12</v>
      </c>
      <c r="B26" s="172"/>
      <c r="C26" s="173"/>
      <c r="D26" s="172"/>
      <c r="E26" s="169"/>
      <c r="F26" s="169"/>
      <c r="G26" s="169"/>
      <c r="H26" s="169"/>
      <c r="I26" s="169"/>
      <c r="J26" s="169">
        <f>SUM(J25:J25)</f>
        <v>112995</v>
      </c>
      <c r="K26" s="169">
        <f>SUM(F26,H26,J26)</f>
        <v>112995</v>
      </c>
      <c r="L26" s="169"/>
    </row>
    <row r="27" spans="1:15" ht="23.1" customHeight="1" x14ac:dyDescent="0.15">
      <c r="A27" s="172"/>
      <c r="B27" s="172"/>
      <c r="C27" s="173"/>
      <c r="D27" s="172"/>
      <c r="E27" s="169"/>
      <c r="F27" s="169"/>
      <c r="G27" s="169"/>
      <c r="H27" s="169"/>
      <c r="I27" s="169"/>
      <c r="J27" s="169"/>
      <c r="K27" s="169"/>
      <c r="L27" s="169"/>
    </row>
    <row r="28" spans="1:15" ht="23.1" customHeight="1" x14ac:dyDescent="0.15">
      <c r="A28" s="169"/>
      <c r="B28" s="169"/>
      <c r="C28" s="171"/>
      <c r="D28" s="169"/>
      <c r="E28" s="169"/>
      <c r="F28" s="169"/>
      <c r="G28" s="169"/>
      <c r="H28" s="169"/>
      <c r="I28" s="169"/>
      <c r="J28" s="169"/>
      <c r="K28" s="172"/>
      <c r="L28" s="171"/>
    </row>
    <row r="29" spans="1:15" ht="23.1" customHeight="1" x14ac:dyDescent="0.15">
      <c r="A29" s="172" t="s">
        <v>178</v>
      </c>
      <c r="B29" s="172"/>
      <c r="C29" s="171"/>
      <c r="D29" s="169"/>
      <c r="E29" s="169"/>
      <c r="F29" s="169"/>
      <c r="G29" s="169"/>
      <c r="H29" s="169"/>
      <c r="I29" s="169"/>
      <c r="J29" s="169"/>
      <c r="K29" s="172"/>
      <c r="L29" s="171"/>
    </row>
    <row r="30" spans="1:15" ht="23.1" customHeight="1" x14ac:dyDescent="0.15">
      <c r="A30" s="176" t="str">
        <f t="shared" ref="A30" si="0">O30</f>
        <v>FL 2/32W-매입슬림</v>
      </c>
      <c r="B30" s="172" t="s">
        <v>545</v>
      </c>
      <c r="C30" s="171" t="s">
        <v>179</v>
      </c>
      <c r="D30" s="169">
        <f>내역서!D19</f>
        <v>90</v>
      </c>
      <c r="E30" s="331" t="str">
        <f>" W= "&amp;D30&amp;"등 x 3.0Kg x 90%(발생재 공제율) = "</f>
        <v xml:space="preserve"> W= 90등 x 3.0Kg x 90%(발생재 공제율) = </v>
      </c>
      <c r="F30" s="331"/>
      <c r="G30" s="331"/>
      <c r="H30" s="331"/>
      <c r="I30" s="331"/>
      <c r="J30" s="177">
        <f>INT(D30*3*90%)</f>
        <v>243</v>
      </c>
      <c r="K30" s="172"/>
      <c r="L30" s="171"/>
      <c r="O30" s="174" t="s">
        <v>180</v>
      </c>
    </row>
    <row r="31" spans="1:15" ht="23.1" customHeight="1" x14ac:dyDescent="0.15">
      <c r="A31" s="176"/>
      <c r="B31" s="169"/>
      <c r="C31" s="171"/>
      <c r="D31" s="169"/>
      <c r="E31" s="169"/>
      <c r="F31" s="169"/>
      <c r="G31" s="175"/>
      <c r="H31" s="169"/>
      <c r="I31" s="175"/>
      <c r="J31" s="170"/>
      <c r="K31" s="172"/>
      <c r="L31" s="171"/>
    </row>
    <row r="32" spans="1:15" ht="23.1" customHeight="1" x14ac:dyDescent="0.15">
      <c r="A32" s="172" t="s">
        <v>65</v>
      </c>
      <c r="B32" s="172"/>
      <c r="C32" s="171"/>
      <c r="D32" s="169"/>
      <c r="E32" s="169"/>
      <c r="F32" s="169"/>
      <c r="G32" s="169"/>
      <c r="H32" s="169"/>
      <c r="I32" s="169"/>
      <c r="J32" s="178">
        <f>SUM(J30:J31)</f>
        <v>243</v>
      </c>
      <c r="K32" s="169"/>
      <c r="L32" s="169"/>
    </row>
    <row r="33" spans="1:12" ht="23.1" customHeight="1" x14ac:dyDescent="0.15">
      <c r="A33" s="172"/>
      <c r="B33" s="169"/>
      <c r="C33" s="171"/>
      <c r="D33" s="169"/>
      <c r="E33" s="169"/>
      <c r="F33" s="169"/>
      <c r="G33" s="175"/>
      <c r="H33" s="169"/>
      <c r="I33" s="175"/>
      <c r="J33" s="170"/>
      <c r="K33" s="172"/>
      <c r="L33" s="171"/>
    </row>
    <row r="34" spans="1:12" ht="23.1" customHeight="1" x14ac:dyDescent="0.15">
      <c r="A34" s="172"/>
      <c r="B34" s="169"/>
      <c r="C34" s="171"/>
      <c r="D34" s="169"/>
      <c r="E34" s="169"/>
      <c r="F34" s="169"/>
      <c r="G34" s="175"/>
      <c r="H34" s="169"/>
      <c r="I34" s="175"/>
      <c r="J34" s="170"/>
      <c r="K34" s="172"/>
      <c r="L34" s="171"/>
    </row>
    <row r="35" spans="1:12" ht="23.1" customHeight="1" x14ac:dyDescent="0.15">
      <c r="A35" s="172"/>
      <c r="B35" s="169"/>
      <c r="C35" s="171"/>
      <c r="D35" s="169"/>
      <c r="E35" s="169"/>
      <c r="F35" s="169"/>
      <c r="G35" s="175"/>
      <c r="H35" s="169"/>
      <c r="I35" s="175"/>
      <c r="J35" s="170"/>
      <c r="K35" s="172"/>
      <c r="L35" s="171"/>
    </row>
    <row r="36" spans="1:12" ht="23.1" customHeight="1" x14ac:dyDescent="0.15">
      <c r="A36" s="172"/>
      <c r="B36" s="169"/>
      <c r="C36" s="171"/>
      <c r="D36" s="169"/>
      <c r="E36" s="169"/>
      <c r="F36" s="169"/>
      <c r="G36" s="175"/>
      <c r="H36" s="169"/>
      <c r="I36" s="175"/>
      <c r="J36" s="170"/>
      <c r="K36" s="172"/>
      <c r="L36" s="171"/>
    </row>
    <row r="37" spans="1:12" ht="23.1" customHeight="1" x14ac:dyDescent="0.15">
      <c r="A37" s="172"/>
      <c r="B37" s="169"/>
      <c r="C37" s="171"/>
      <c r="D37" s="169"/>
      <c r="E37" s="169"/>
      <c r="F37" s="169"/>
      <c r="G37" s="175"/>
      <c r="H37" s="169"/>
      <c r="I37" s="175"/>
      <c r="J37" s="170"/>
      <c r="K37" s="172"/>
      <c r="L37" s="171"/>
    </row>
    <row r="38" spans="1:12" ht="23.1" customHeight="1" x14ac:dyDescent="0.15">
      <c r="A38" s="172"/>
      <c r="B38" s="169"/>
      <c r="C38" s="171"/>
      <c r="D38" s="169"/>
      <c r="E38" s="169"/>
      <c r="F38" s="169"/>
      <c r="G38" s="175"/>
      <c r="H38" s="169"/>
      <c r="I38" s="175"/>
      <c r="J38" s="170"/>
      <c r="K38" s="172"/>
      <c r="L38" s="171"/>
    </row>
    <row r="39" spans="1:12" ht="23.1" customHeight="1" x14ac:dyDescent="0.15">
      <c r="A39" s="172"/>
      <c r="B39" s="169"/>
      <c r="C39" s="171"/>
      <c r="D39" s="169"/>
      <c r="E39" s="169"/>
      <c r="F39" s="169"/>
      <c r="G39" s="175"/>
      <c r="H39" s="169"/>
      <c r="I39" s="175"/>
      <c r="J39" s="170"/>
      <c r="K39" s="172"/>
      <c r="L39" s="171"/>
    </row>
    <row r="40" spans="1:12" ht="23.1" customHeight="1" x14ac:dyDescent="0.15">
      <c r="A40" s="172"/>
      <c r="B40" s="169"/>
      <c r="C40" s="171"/>
      <c r="D40" s="169"/>
      <c r="E40" s="169"/>
      <c r="F40" s="169"/>
      <c r="G40" s="175"/>
      <c r="H40" s="169"/>
      <c r="I40" s="175"/>
      <c r="J40" s="170"/>
      <c r="K40" s="172"/>
      <c r="L40" s="171"/>
    </row>
    <row r="41" spans="1:12" ht="23.1" customHeight="1" x14ac:dyDescent="0.15">
      <c r="A41" s="172"/>
      <c r="B41" s="169"/>
      <c r="C41" s="171"/>
      <c r="D41" s="169"/>
      <c r="E41" s="169"/>
      <c r="F41" s="169"/>
      <c r="G41" s="175"/>
      <c r="H41" s="169"/>
      <c r="I41" s="175"/>
      <c r="J41" s="170"/>
      <c r="K41" s="172"/>
      <c r="L41" s="171"/>
    </row>
    <row r="42" spans="1:12" ht="23.1" customHeight="1" x14ac:dyDescent="0.15">
      <c r="A42" s="172"/>
      <c r="B42" s="169"/>
      <c r="C42" s="171"/>
      <c r="D42" s="169"/>
      <c r="E42" s="169"/>
      <c r="F42" s="169"/>
      <c r="G42" s="175"/>
      <c r="H42" s="169"/>
      <c r="I42" s="175"/>
      <c r="J42" s="170"/>
      <c r="K42" s="172"/>
      <c r="L42" s="171"/>
    </row>
  </sheetData>
  <mergeCells count="10">
    <mergeCell ref="L1:L2"/>
    <mergeCell ref="E1:F1"/>
    <mergeCell ref="G1:H1"/>
    <mergeCell ref="I1:J1"/>
    <mergeCell ref="K1:K2"/>
    <mergeCell ref="E30:I30"/>
    <mergeCell ref="A1:A2"/>
    <mergeCell ref="B1:B2"/>
    <mergeCell ref="C1:C2"/>
    <mergeCell ref="D1:D2"/>
  </mergeCells>
  <phoneticPr fontId="6" type="noConversion"/>
  <pageMargins left="0.74803149606299213" right="0.19685039370078741" top="0.98425196850393704" bottom="0.59055118110236227" header="0.51181102362204722" footer="0.31496062992125984"/>
  <pageSetup paperSize="9" scale="90" orientation="landscape" r:id="rId1"/>
  <headerFooter alignWithMargins="0">
    <oddHeader xml:space="preserve">&amp;C&amp;"굴림체,굵게"&amp;20작 업 부 산 물 산 출 집 계 표&amp;R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H128"/>
  <sheetViews>
    <sheetView showGridLines="0" view="pageBreakPreview" zoomScale="85" zoomScaleNormal="85" zoomScaleSheetLayoutView="85" workbookViewId="0">
      <selection activeCell="D247" sqref="D247"/>
    </sheetView>
  </sheetViews>
  <sheetFormatPr defaultRowHeight="16.5" x14ac:dyDescent="0.15"/>
  <cols>
    <col min="1" max="1" width="3.6640625" style="183" customWidth="1"/>
    <col min="2" max="21" width="1.44140625" style="183" customWidth="1"/>
    <col min="22" max="22" width="1.5546875" style="183" customWidth="1"/>
    <col min="23" max="36" width="1.44140625" style="183" customWidth="1"/>
    <col min="37" max="37" width="1.88671875" style="183" customWidth="1"/>
    <col min="38" max="45" width="1.44140625" style="183" customWidth="1"/>
    <col min="46" max="46" width="1.88671875" style="183" customWidth="1"/>
    <col min="47" max="164" width="1.44140625" style="183" customWidth="1"/>
    <col min="165" max="16384" width="8.88671875" style="183"/>
  </cols>
  <sheetData>
    <row r="1" spans="2:164" s="184" customFormat="1" ht="23.25" customHeight="1" x14ac:dyDescent="0.15"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6"/>
      <c r="CD1" s="186"/>
      <c r="CE1" s="186"/>
      <c r="CF1" s="186"/>
      <c r="CG1" s="186"/>
      <c r="CH1" s="186"/>
      <c r="CI1" s="186"/>
      <c r="CJ1" s="186"/>
      <c r="CK1" s="186"/>
      <c r="CL1" s="186"/>
      <c r="CM1" s="186"/>
      <c r="CN1" s="186"/>
      <c r="CO1" s="186"/>
      <c r="CP1" s="186"/>
      <c r="CQ1" s="186"/>
      <c r="CR1" s="186"/>
      <c r="CS1" s="186"/>
      <c r="CT1" s="186"/>
      <c r="CU1" s="186"/>
      <c r="CV1" s="186"/>
      <c r="CW1" s="186"/>
      <c r="CX1" s="186"/>
      <c r="CY1" s="186"/>
      <c r="CZ1" s="186"/>
      <c r="DA1" s="186"/>
      <c r="DB1" s="186"/>
      <c r="DC1" s="186"/>
      <c r="DD1" s="186"/>
      <c r="DE1" s="186"/>
      <c r="DF1" s="186"/>
      <c r="DG1" s="186"/>
      <c r="DH1" s="186"/>
      <c r="DI1" s="186"/>
      <c r="DJ1" s="186"/>
      <c r="DK1" s="186"/>
      <c r="DL1" s="186"/>
      <c r="DM1" s="186"/>
      <c r="DN1" s="186"/>
      <c r="DO1" s="186"/>
      <c r="DP1" s="186"/>
      <c r="DQ1" s="186"/>
      <c r="DR1" s="186"/>
      <c r="DS1" s="186"/>
      <c r="DT1" s="186"/>
      <c r="DU1" s="186"/>
      <c r="DV1" s="186"/>
      <c r="DW1" s="186"/>
      <c r="DX1" s="186"/>
      <c r="DY1" s="186"/>
      <c r="DZ1" s="186"/>
      <c r="EA1" s="186"/>
      <c r="EB1" s="186"/>
      <c r="EC1" s="186"/>
      <c r="ED1" s="186"/>
      <c r="EE1" s="186"/>
      <c r="EF1" s="186"/>
      <c r="EG1" s="186"/>
      <c r="EH1" s="186"/>
      <c r="EI1" s="186"/>
      <c r="EJ1" s="186"/>
      <c r="EK1" s="186"/>
      <c r="EL1" s="186"/>
      <c r="EM1" s="186"/>
      <c r="EN1" s="186"/>
      <c r="EO1" s="186"/>
      <c r="EP1" s="186"/>
      <c r="EQ1" s="186"/>
      <c r="ER1" s="186"/>
      <c r="ES1" s="186"/>
      <c r="ET1" s="186"/>
      <c r="EU1" s="186"/>
      <c r="EV1" s="186"/>
      <c r="EW1" s="186"/>
      <c r="EX1" s="186"/>
      <c r="EY1" s="186"/>
      <c r="EZ1" s="186"/>
      <c r="FA1" s="186"/>
      <c r="FB1" s="186"/>
      <c r="FC1" s="186"/>
      <c r="FD1" s="186"/>
      <c r="FE1" s="186"/>
      <c r="FF1" s="186"/>
      <c r="FG1" s="186"/>
      <c r="FH1" s="186"/>
    </row>
    <row r="2" spans="2:164" s="184" customFormat="1" ht="62.25" customHeight="1" thickBot="1" x14ac:dyDescent="0.4">
      <c r="B2" s="393" t="s">
        <v>430</v>
      </c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3"/>
      <c r="AH2" s="393"/>
      <c r="AI2" s="393"/>
      <c r="AJ2" s="393"/>
      <c r="AK2" s="393"/>
      <c r="AL2" s="394" t="s">
        <v>431</v>
      </c>
      <c r="AM2" s="394"/>
      <c r="AN2" s="394"/>
      <c r="AO2" s="394"/>
      <c r="AP2" s="394"/>
      <c r="AQ2" s="394"/>
      <c r="AR2" s="394"/>
      <c r="AS2" s="394"/>
      <c r="AT2" s="394"/>
      <c r="AU2" s="394"/>
      <c r="AV2" s="394"/>
      <c r="AW2" s="394"/>
      <c r="AX2" s="394"/>
      <c r="AY2" s="394"/>
      <c r="AZ2" s="394"/>
      <c r="BA2" s="394"/>
      <c r="BB2" s="394"/>
      <c r="BC2" s="394"/>
      <c r="BD2" s="394"/>
      <c r="BE2" s="394"/>
      <c r="BF2" s="394"/>
      <c r="BG2" s="394"/>
      <c r="BH2" s="394"/>
      <c r="BI2" s="394"/>
      <c r="BJ2" s="394"/>
      <c r="BK2" s="394"/>
      <c r="BL2" s="394"/>
      <c r="BM2" s="394"/>
      <c r="BN2" s="394"/>
      <c r="BO2" s="394"/>
      <c r="BP2" s="394"/>
      <c r="BQ2" s="394"/>
      <c r="BR2" s="394"/>
      <c r="BS2" s="394"/>
      <c r="BT2" s="394"/>
      <c r="BU2" s="394"/>
      <c r="BV2" s="394"/>
      <c r="BW2" s="394"/>
      <c r="BX2" s="394"/>
      <c r="BY2" s="394"/>
      <c r="BZ2" s="394"/>
      <c r="CA2" s="394"/>
      <c r="CB2" s="394"/>
      <c r="CC2" s="394"/>
      <c r="CD2" s="394"/>
      <c r="CE2" s="394"/>
      <c r="CF2" s="394"/>
      <c r="CG2" s="394"/>
      <c r="CH2" s="394"/>
      <c r="CI2" s="394"/>
      <c r="CJ2" s="394"/>
      <c r="CK2" s="394"/>
      <c r="CL2" s="394"/>
      <c r="CM2" s="394"/>
      <c r="CN2" s="394"/>
      <c r="CO2" s="394"/>
      <c r="CP2" s="394"/>
      <c r="CQ2" s="394"/>
      <c r="CR2" s="394"/>
      <c r="CS2" s="394"/>
      <c r="CT2" s="394"/>
      <c r="CU2" s="394"/>
      <c r="CV2" s="394"/>
      <c r="CW2" s="394"/>
      <c r="CX2" s="394"/>
      <c r="CY2" s="394"/>
      <c r="CZ2" s="394"/>
      <c r="DA2" s="394"/>
      <c r="DB2" s="394"/>
      <c r="DC2" s="394"/>
      <c r="DD2" s="394"/>
      <c r="DE2" s="394"/>
      <c r="DF2" s="394"/>
      <c r="DG2" s="394"/>
      <c r="DH2" s="394"/>
      <c r="DI2" s="394"/>
      <c r="DJ2" s="394"/>
      <c r="DK2" s="394"/>
      <c r="DL2" s="394"/>
      <c r="DM2" s="394"/>
      <c r="DN2" s="394"/>
      <c r="DO2" s="394"/>
      <c r="DP2" s="394"/>
      <c r="DQ2" s="394"/>
      <c r="DR2" s="394"/>
      <c r="DS2" s="394"/>
      <c r="DT2" s="394"/>
      <c r="DU2" s="394"/>
      <c r="DV2" s="394"/>
      <c r="DW2" s="394"/>
      <c r="DX2" s="394"/>
      <c r="DY2" s="394"/>
      <c r="DZ2" s="394"/>
      <c r="EA2" s="192"/>
      <c r="EB2" s="192"/>
      <c r="EC2" s="192"/>
      <c r="ED2" s="192"/>
      <c r="EE2" s="192"/>
      <c r="EF2" s="192"/>
      <c r="EG2" s="192"/>
      <c r="EH2" s="192"/>
      <c r="EI2" s="192"/>
      <c r="EJ2" s="192"/>
      <c r="EK2" s="192"/>
      <c r="EL2" s="192"/>
      <c r="EM2" s="192"/>
      <c r="EN2" s="192"/>
      <c r="EO2" s="193"/>
      <c r="EP2" s="193"/>
      <c r="EQ2" s="193"/>
      <c r="ER2" s="193"/>
      <c r="ES2" s="193"/>
      <c r="ET2" s="193"/>
      <c r="EU2" s="193"/>
      <c r="EV2" s="193"/>
      <c r="EW2" s="193"/>
      <c r="EX2" s="193"/>
      <c r="EY2" s="193"/>
      <c r="EZ2" s="193"/>
      <c r="FA2" s="193"/>
      <c r="FB2" s="193"/>
      <c r="FC2" s="193"/>
      <c r="FD2" s="193"/>
      <c r="FE2" s="193"/>
      <c r="FF2" s="193"/>
      <c r="FG2" s="193"/>
      <c r="FH2" s="185"/>
    </row>
    <row r="3" spans="2:164" ht="8.65" customHeight="1" thickTop="1" x14ac:dyDescent="0.15">
      <c r="B3" s="194"/>
      <c r="C3" s="195"/>
      <c r="D3" s="195"/>
      <c r="E3" s="195"/>
      <c r="F3" s="195"/>
      <c r="G3" s="195"/>
      <c r="H3" s="195"/>
      <c r="I3" s="195"/>
      <c r="J3" s="195"/>
      <c r="K3" s="195"/>
      <c r="L3" s="196"/>
      <c r="M3" s="197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6"/>
      <c r="AC3" s="395" t="s">
        <v>312</v>
      </c>
      <c r="AD3" s="396"/>
      <c r="AE3" s="396"/>
      <c r="AF3" s="396"/>
      <c r="AG3" s="396"/>
      <c r="AH3" s="396"/>
      <c r="AI3" s="396"/>
      <c r="AJ3" s="396"/>
      <c r="AK3" s="397"/>
      <c r="AL3" s="396" t="s">
        <v>311</v>
      </c>
      <c r="AM3" s="396"/>
      <c r="AN3" s="396"/>
      <c r="AO3" s="396"/>
      <c r="AP3" s="396"/>
      <c r="AQ3" s="396"/>
      <c r="AR3" s="396"/>
      <c r="AS3" s="396"/>
      <c r="AT3" s="401"/>
      <c r="AU3" s="194"/>
      <c r="AV3" s="195"/>
      <c r="AW3" s="195"/>
      <c r="AX3" s="195"/>
      <c r="AY3" s="195"/>
      <c r="AZ3" s="195"/>
      <c r="BA3" s="195"/>
      <c r="BB3" s="195"/>
      <c r="BC3" s="195"/>
      <c r="BD3" s="196"/>
      <c r="BE3" s="403" t="s">
        <v>310</v>
      </c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28" t="s">
        <v>309</v>
      </c>
      <c r="BS3" s="428"/>
      <c r="BT3" s="428"/>
      <c r="BU3" s="428"/>
      <c r="BV3" s="428"/>
      <c r="BW3" s="428"/>
      <c r="BX3" s="429"/>
      <c r="BY3" s="396" t="s">
        <v>308</v>
      </c>
      <c r="BZ3" s="396"/>
      <c r="CA3" s="396"/>
      <c r="CB3" s="396"/>
      <c r="CC3" s="396"/>
      <c r="CD3" s="396"/>
      <c r="CE3" s="396"/>
      <c r="CF3" s="396"/>
      <c r="CG3" s="396"/>
      <c r="CH3" s="396"/>
      <c r="CI3" s="396"/>
      <c r="CJ3" s="396"/>
      <c r="CK3" s="396"/>
      <c r="CL3" s="396"/>
      <c r="CM3" s="396"/>
      <c r="CN3" s="396"/>
      <c r="CO3" s="396"/>
      <c r="CP3" s="396"/>
      <c r="CQ3" s="396"/>
      <c r="CR3" s="396"/>
      <c r="CS3" s="396"/>
      <c r="CT3" s="396"/>
      <c r="CU3" s="396"/>
      <c r="CV3" s="396"/>
      <c r="CW3" s="396"/>
      <c r="CX3" s="396"/>
      <c r="CY3" s="396"/>
      <c r="CZ3" s="396"/>
      <c r="DA3" s="396"/>
      <c r="DB3" s="396"/>
      <c r="DC3" s="396"/>
      <c r="DD3" s="396"/>
      <c r="DE3" s="396"/>
      <c r="DF3" s="396"/>
      <c r="DG3" s="396"/>
      <c r="DH3" s="396"/>
      <c r="DI3" s="401"/>
      <c r="DJ3" s="432" t="s">
        <v>307</v>
      </c>
      <c r="DK3" s="396"/>
      <c r="DL3" s="396"/>
      <c r="DM3" s="396"/>
      <c r="DN3" s="396"/>
      <c r="DO3" s="396"/>
      <c r="DP3" s="396"/>
      <c r="DQ3" s="396"/>
      <c r="DR3" s="396"/>
      <c r="DS3" s="396"/>
      <c r="DT3" s="396"/>
      <c r="DU3" s="396"/>
      <c r="DV3" s="396"/>
      <c r="DW3" s="396"/>
      <c r="DX3" s="396"/>
      <c r="DY3" s="396"/>
      <c r="DZ3" s="396"/>
      <c r="EA3" s="396"/>
      <c r="EB3" s="396"/>
      <c r="EC3" s="396"/>
      <c r="ED3" s="396"/>
      <c r="EE3" s="396"/>
      <c r="EF3" s="396"/>
      <c r="EG3" s="396"/>
      <c r="EH3" s="396"/>
      <c r="EI3" s="396"/>
      <c r="EJ3" s="396"/>
      <c r="EK3" s="396"/>
      <c r="EL3" s="396"/>
      <c r="EM3" s="396"/>
      <c r="EN3" s="396"/>
      <c r="EO3" s="396"/>
      <c r="EP3" s="396"/>
      <c r="EQ3" s="396"/>
      <c r="ER3" s="396"/>
      <c r="ES3" s="396"/>
      <c r="ET3" s="396"/>
      <c r="EU3" s="396"/>
      <c r="EV3" s="396"/>
      <c r="EW3" s="396"/>
      <c r="EX3" s="396"/>
      <c r="EY3" s="396"/>
      <c r="EZ3" s="396"/>
      <c r="FA3" s="396"/>
      <c r="FB3" s="396"/>
      <c r="FC3" s="396"/>
      <c r="FD3" s="396"/>
      <c r="FE3" s="396"/>
      <c r="FF3" s="396"/>
      <c r="FG3" s="401"/>
    </row>
    <row r="4" spans="2:164" ht="8.65" customHeight="1" x14ac:dyDescent="0.15">
      <c r="B4" s="198"/>
      <c r="C4" s="199"/>
      <c r="D4" s="199"/>
      <c r="E4" s="199"/>
      <c r="F4" s="199"/>
      <c r="G4" s="199"/>
      <c r="H4" s="199"/>
      <c r="I4" s="199"/>
      <c r="J4" s="199"/>
      <c r="K4" s="199"/>
      <c r="L4" s="200"/>
      <c r="M4" s="201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200"/>
      <c r="AC4" s="398"/>
      <c r="AD4" s="399"/>
      <c r="AE4" s="399"/>
      <c r="AF4" s="399"/>
      <c r="AG4" s="399"/>
      <c r="AH4" s="399"/>
      <c r="AI4" s="399"/>
      <c r="AJ4" s="399"/>
      <c r="AK4" s="400"/>
      <c r="AL4" s="399"/>
      <c r="AM4" s="399"/>
      <c r="AN4" s="399"/>
      <c r="AO4" s="399"/>
      <c r="AP4" s="399"/>
      <c r="AQ4" s="399"/>
      <c r="AR4" s="399"/>
      <c r="AS4" s="399"/>
      <c r="AT4" s="402"/>
      <c r="AU4" s="198"/>
      <c r="AV4" s="199"/>
      <c r="AW4" s="199"/>
      <c r="AX4" s="199"/>
      <c r="AY4" s="199"/>
      <c r="AZ4" s="199"/>
      <c r="BA4" s="199"/>
      <c r="BB4" s="199"/>
      <c r="BC4" s="199"/>
      <c r="BD4" s="200"/>
      <c r="BE4" s="404"/>
      <c r="BF4" s="404"/>
      <c r="BG4" s="404"/>
      <c r="BH4" s="404"/>
      <c r="BI4" s="404"/>
      <c r="BJ4" s="404"/>
      <c r="BK4" s="404"/>
      <c r="BL4" s="404"/>
      <c r="BM4" s="404"/>
      <c r="BN4" s="404"/>
      <c r="BO4" s="404"/>
      <c r="BP4" s="404"/>
      <c r="BQ4" s="404"/>
      <c r="BR4" s="430"/>
      <c r="BS4" s="430"/>
      <c r="BT4" s="430"/>
      <c r="BU4" s="430"/>
      <c r="BV4" s="430"/>
      <c r="BW4" s="430"/>
      <c r="BX4" s="431"/>
      <c r="BY4" s="399"/>
      <c r="BZ4" s="399"/>
      <c r="CA4" s="399"/>
      <c r="CB4" s="399"/>
      <c r="CC4" s="399"/>
      <c r="CD4" s="399"/>
      <c r="CE4" s="399"/>
      <c r="CF4" s="399"/>
      <c r="CG4" s="399"/>
      <c r="CH4" s="399"/>
      <c r="CI4" s="399"/>
      <c r="CJ4" s="399"/>
      <c r="CK4" s="399"/>
      <c r="CL4" s="399"/>
      <c r="CM4" s="399"/>
      <c r="CN4" s="399"/>
      <c r="CO4" s="399"/>
      <c r="CP4" s="399"/>
      <c r="CQ4" s="399"/>
      <c r="CR4" s="399"/>
      <c r="CS4" s="399"/>
      <c r="CT4" s="399"/>
      <c r="CU4" s="399"/>
      <c r="CV4" s="399"/>
      <c r="CW4" s="399"/>
      <c r="CX4" s="399"/>
      <c r="CY4" s="399"/>
      <c r="CZ4" s="399"/>
      <c r="DA4" s="399"/>
      <c r="DB4" s="399"/>
      <c r="DC4" s="399"/>
      <c r="DD4" s="399"/>
      <c r="DE4" s="399"/>
      <c r="DF4" s="399"/>
      <c r="DG4" s="399"/>
      <c r="DH4" s="399"/>
      <c r="DI4" s="402"/>
      <c r="DJ4" s="433"/>
      <c r="DK4" s="399"/>
      <c r="DL4" s="399"/>
      <c r="DM4" s="399"/>
      <c r="DN4" s="399"/>
      <c r="DO4" s="399"/>
      <c r="DP4" s="399"/>
      <c r="DQ4" s="399"/>
      <c r="DR4" s="399"/>
      <c r="DS4" s="399"/>
      <c r="DT4" s="399"/>
      <c r="DU4" s="399"/>
      <c r="DV4" s="399"/>
      <c r="DW4" s="399"/>
      <c r="DX4" s="399"/>
      <c r="DY4" s="399"/>
      <c r="DZ4" s="399"/>
      <c r="EA4" s="399"/>
      <c r="EB4" s="399"/>
      <c r="EC4" s="399"/>
      <c r="ED4" s="399"/>
      <c r="EE4" s="399"/>
      <c r="EF4" s="399"/>
      <c r="EG4" s="399"/>
      <c r="EH4" s="399"/>
      <c r="EI4" s="399"/>
      <c r="EJ4" s="399"/>
      <c r="EK4" s="399"/>
      <c r="EL4" s="399"/>
      <c r="EM4" s="399"/>
      <c r="EN4" s="399"/>
      <c r="EO4" s="399"/>
      <c r="EP4" s="399"/>
      <c r="EQ4" s="399"/>
      <c r="ER4" s="399"/>
      <c r="ES4" s="399"/>
      <c r="ET4" s="399"/>
      <c r="EU4" s="399"/>
      <c r="EV4" s="399"/>
      <c r="EW4" s="399"/>
      <c r="EX4" s="399"/>
      <c r="EY4" s="399"/>
      <c r="EZ4" s="399"/>
      <c r="FA4" s="399"/>
      <c r="FB4" s="399"/>
      <c r="FC4" s="399"/>
      <c r="FD4" s="399"/>
      <c r="FE4" s="399"/>
      <c r="FF4" s="399"/>
      <c r="FG4" s="402"/>
    </row>
    <row r="5" spans="2:164" ht="8.65" customHeight="1" x14ac:dyDescent="0.15">
      <c r="B5" s="198"/>
      <c r="C5" s="199"/>
      <c r="D5" s="199"/>
      <c r="E5" s="199"/>
      <c r="F5" s="199"/>
      <c r="G5" s="199"/>
      <c r="H5" s="199"/>
      <c r="I5" s="199"/>
      <c r="J5" s="199"/>
      <c r="K5" s="199"/>
      <c r="L5" s="200"/>
      <c r="M5" s="201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200"/>
      <c r="AC5" s="398"/>
      <c r="AD5" s="399"/>
      <c r="AE5" s="399"/>
      <c r="AF5" s="399"/>
      <c r="AG5" s="399"/>
      <c r="AH5" s="399"/>
      <c r="AI5" s="399"/>
      <c r="AJ5" s="399"/>
      <c r="AK5" s="400"/>
      <c r="AL5" s="399"/>
      <c r="AM5" s="399"/>
      <c r="AN5" s="399"/>
      <c r="AO5" s="399"/>
      <c r="AP5" s="399"/>
      <c r="AQ5" s="399"/>
      <c r="AR5" s="399"/>
      <c r="AS5" s="399"/>
      <c r="AT5" s="402"/>
      <c r="AU5" s="198"/>
      <c r="AV5" s="199"/>
      <c r="AW5" s="199"/>
      <c r="AX5" s="199"/>
      <c r="AY5" s="199"/>
      <c r="AZ5" s="199"/>
      <c r="BA5" s="199"/>
      <c r="BB5" s="199"/>
      <c r="BC5" s="199"/>
      <c r="BD5" s="200"/>
      <c r="BE5" s="404"/>
      <c r="BF5" s="404"/>
      <c r="BG5" s="404"/>
      <c r="BH5" s="404"/>
      <c r="BI5" s="404"/>
      <c r="BJ5" s="404"/>
      <c r="BK5" s="404"/>
      <c r="BL5" s="404"/>
      <c r="BM5" s="404"/>
      <c r="BN5" s="404"/>
      <c r="BO5" s="404"/>
      <c r="BP5" s="404"/>
      <c r="BQ5" s="404"/>
      <c r="BR5" s="430"/>
      <c r="BS5" s="430"/>
      <c r="BT5" s="430"/>
      <c r="BU5" s="430"/>
      <c r="BV5" s="430"/>
      <c r="BW5" s="430"/>
      <c r="BX5" s="431"/>
      <c r="BY5" s="399"/>
      <c r="BZ5" s="399"/>
      <c r="CA5" s="399"/>
      <c r="CB5" s="399"/>
      <c r="CC5" s="399"/>
      <c r="CD5" s="399"/>
      <c r="CE5" s="399"/>
      <c r="CF5" s="399"/>
      <c r="CG5" s="399"/>
      <c r="CH5" s="399"/>
      <c r="CI5" s="399"/>
      <c r="CJ5" s="399"/>
      <c r="CK5" s="399"/>
      <c r="CL5" s="399"/>
      <c r="CM5" s="399"/>
      <c r="CN5" s="399"/>
      <c r="CO5" s="399"/>
      <c r="CP5" s="399"/>
      <c r="CQ5" s="399"/>
      <c r="CR5" s="399"/>
      <c r="CS5" s="399"/>
      <c r="CT5" s="399"/>
      <c r="CU5" s="399"/>
      <c r="CV5" s="399"/>
      <c r="CW5" s="399"/>
      <c r="CX5" s="399"/>
      <c r="CY5" s="399"/>
      <c r="CZ5" s="399"/>
      <c r="DA5" s="399"/>
      <c r="DB5" s="399"/>
      <c r="DC5" s="399"/>
      <c r="DD5" s="399"/>
      <c r="DE5" s="399"/>
      <c r="DF5" s="399"/>
      <c r="DG5" s="399"/>
      <c r="DH5" s="399"/>
      <c r="DI5" s="402"/>
      <c r="DJ5" s="433"/>
      <c r="DK5" s="399"/>
      <c r="DL5" s="399"/>
      <c r="DM5" s="399"/>
      <c r="DN5" s="399"/>
      <c r="DO5" s="399"/>
      <c r="DP5" s="399"/>
      <c r="DQ5" s="399"/>
      <c r="DR5" s="399"/>
      <c r="DS5" s="399"/>
      <c r="DT5" s="399"/>
      <c r="DU5" s="399"/>
      <c r="DV5" s="399"/>
      <c r="DW5" s="399"/>
      <c r="DX5" s="399"/>
      <c r="DY5" s="399"/>
      <c r="DZ5" s="399"/>
      <c r="EA5" s="399"/>
      <c r="EB5" s="399"/>
      <c r="EC5" s="399"/>
      <c r="ED5" s="399"/>
      <c r="EE5" s="399"/>
      <c r="EF5" s="399"/>
      <c r="EG5" s="399"/>
      <c r="EH5" s="399"/>
      <c r="EI5" s="399"/>
      <c r="EJ5" s="399"/>
      <c r="EK5" s="399"/>
      <c r="EL5" s="399"/>
      <c r="EM5" s="399"/>
      <c r="EN5" s="399"/>
      <c r="EO5" s="399"/>
      <c r="EP5" s="399"/>
      <c r="EQ5" s="399"/>
      <c r="ER5" s="399"/>
      <c r="ES5" s="399"/>
      <c r="ET5" s="399"/>
      <c r="EU5" s="399"/>
      <c r="EV5" s="399"/>
      <c r="EW5" s="399"/>
      <c r="EX5" s="399"/>
      <c r="EY5" s="399"/>
      <c r="EZ5" s="399"/>
      <c r="FA5" s="399"/>
      <c r="FB5" s="399"/>
      <c r="FC5" s="399"/>
      <c r="FD5" s="399"/>
      <c r="FE5" s="399"/>
      <c r="FF5" s="399"/>
      <c r="FG5" s="402"/>
    </row>
    <row r="6" spans="2:164" ht="8.65" customHeight="1" x14ac:dyDescent="0.15">
      <c r="B6" s="198"/>
      <c r="C6" s="199"/>
      <c r="D6" s="199"/>
      <c r="E6" s="199"/>
      <c r="F6" s="199"/>
      <c r="G6" s="199"/>
      <c r="H6" s="199"/>
      <c r="I6" s="199"/>
      <c r="J6" s="199"/>
      <c r="K6" s="199"/>
      <c r="L6" s="200"/>
      <c r="M6" s="201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200"/>
      <c r="AC6" s="398"/>
      <c r="AD6" s="399"/>
      <c r="AE6" s="399"/>
      <c r="AF6" s="399"/>
      <c r="AG6" s="399"/>
      <c r="AH6" s="399"/>
      <c r="AI6" s="399"/>
      <c r="AJ6" s="399"/>
      <c r="AK6" s="400"/>
      <c r="AL6" s="399"/>
      <c r="AM6" s="399"/>
      <c r="AN6" s="399"/>
      <c r="AO6" s="399"/>
      <c r="AP6" s="399"/>
      <c r="AQ6" s="399"/>
      <c r="AR6" s="399"/>
      <c r="AS6" s="399"/>
      <c r="AT6" s="402"/>
      <c r="AU6" s="198"/>
      <c r="AV6" s="199"/>
      <c r="AW6" s="199"/>
      <c r="AX6" s="199"/>
      <c r="AY6" s="199"/>
      <c r="AZ6" s="199"/>
      <c r="BA6" s="199"/>
      <c r="BB6" s="199"/>
      <c r="BC6" s="199"/>
      <c r="BD6" s="200"/>
      <c r="BE6" s="404"/>
      <c r="BF6" s="404"/>
      <c r="BG6" s="404"/>
      <c r="BH6" s="404"/>
      <c r="BI6" s="404"/>
      <c r="BJ6" s="404"/>
      <c r="BK6" s="404"/>
      <c r="BL6" s="404"/>
      <c r="BM6" s="404"/>
      <c r="BN6" s="404"/>
      <c r="BO6" s="404"/>
      <c r="BP6" s="404"/>
      <c r="BQ6" s="404"/>
      <c r="BR6" s="430"/>
      <c r="BS6" s="430"/>
      <c r="BT6" s="430"/>
      <c r="BU6" s="430"/>
      <c r="BV6" s="430"/>
      <c r="BW6" s="430"/>
      <c r="BX6" s="431"/>
      <c r="BY6" s="399"/>
      <c r="BZ6" s="399"/>
      <c r="CA6" s="399"/>
      <c r="CB6" s="399"/>
      <c r="CC6" s="399"/>
      <c r="CD6" s="399"/>
      <c r="CE6" s="399"/>
      <c r="CF6" s="399"/>
      <c r="CG6" s="399"/>
      <c r="CH6" s="399"/>
      <c r="CI6" s="399"/>
      <c r="CJ6" s="399"/>
      <c r="CK6" s="399"/>
      <c r="CL6" s="399"/>
      <c r="CM6" s="399"/>
      <c r="CN6" s="399"/>
      <c r="CO6" s="399"/>
      <c r="CP6" s="399"/>
      <c r="CQ6" s="399"/>
      <c r="CR6" s="399"/>
      <c r="CS6" s="399"/>
      <c r="CT6" s="399"/>
      <c r="CU6" s="399"/>
      <c r="CV6" s="399"/>
      <c r="CW6" s="399"/>
      <c r="CX6" s="399"/>
      <c r="CY6" s="399"/>
      <c r="CZ6" s="399"/>
      <c r="DA6" s="399"/>
      <c r="DB6" s="399"/>
      <c r="DC6" s="399"/>
      <c r="DD6" s="399"/>
      <c r="DE6" s="399"/>
      <c r="DF6" s="399"/>
      <c r="DG6" s="399"/>
      <c r="DH6" s="399"/>
      <c r="DI6" s="402"/>
      <c r="DJ6" s="433"/>
      <c r="DK6" s="399"/>
      <c r="DL6" s="399"/>
      <c r="DM6" s="399"/>
      <c r="DN6" s="399"/>
      <c r="DO6" s="399"/>
      <c r="DP6" s="399"/>
      <c r="DQ6" s="399"/>
      <c r="DR6" s="399"/>
      <c r="DS6" s="399"/>
      <c r="DT6" s="399"/>
      <c r="DU6" s="399"/>
      <c r="DV6" s="399"/>
      <c r="DW6" s="399"/>
      <c r="DX6" s="399"/>
      <c r="DY6" s="399"/>
      <c r="DZ6" s="399"/>
      <c r="EA6" s="399"/>
      <c r="EB6" s="399"/>
      <c r="EC6" s="399"/>
      <c r="ED6" s="399"/>
      <c r="EE6" s="399"/>
      <c r="EF6" s="399"/>
      <c r="EG6" s="399"/>
      <c r="EH6" s="399"/>
      <c r="EI6" s="399"/>
      <c r="EJ6" s="399"/>
      <c r="EK6" s="399"/>
      <c r="EL6" s="399"/>
      <c r="EM6" s="399"/>
      <c r="EN6" s="399"/>
      <c r="EO6" s="399"/>
      <c r="EP6" s="399"/>
      <c r="EQ6" s="399"/>
      <c r="ER6" s="399"/>
      <c r="ES6" s="399"/>
      <c r="ET6" s="399"/>
      <c r="EU6" s="399"/>
      <c r="EV6" s="399"/>
      <c r="EW6" s="399"/>
      <c r="EX6" s="399"/>
      <c r="EY6" s="399"/>
      <c r="EZ6" s="399"/>
      <c r="FA6" s="399"/>
      <c r="FB6" s="399"/>
      <c r="FC6" s="399"/>
      <c r="FD6" s="399"/>
      <c r="FE6" s="399"/>
      <c r="FF6" s="399"/>
      <c r="FG6" s="402"/>
    </row>
    <row r="7" spans="2:164" ht="8.65" customHeight="1" x14ac:dyDescent="0.15">
      <c r="B7" s="425" t="s">
        <v>360</v>
      </c>
      <c r="C7" s="426"/>
      <c r="D7" s="426"/>
      <c r="E7" s="426"/>
      <c r="F7" s="426"/>
      <c r="G7" s="426"/>
      <c r="H7" s="426"/>
      <c r="I7" s="426"/>
      <c r="J7" s="426"/>
      <c r="K7" s="426"/>
      <c r="L7" s="427"/>
      <c r="M7" s="453" t="s">
        <v>306</v>
      </c>
      <c r="N7" s="426"/>
      <c r="O7" s="426"/>
      <c r="P7" s="426"/>
      <c r="Q7" s="426"/>
      <c r="R7" s="426"/>
      <c r="S7" s="426"/>
      <c r="T7" s="426"/>
      <c r="U7" s="426"/>
      <c r="V7" s="426"/>
      <c r="W7" s="426"/>
      <c r="X7" s="426"/>
      <c r="Y7" s="426"/>
      <c r="Z7" s="426"/>
      <c r="AA7" s="426"/>
      <c r="AB7" s="427"/>
      <c r="AC7" s="454" t="s">
        <v>305</v>
      </c>
      <c r="AD7" s="455"/>
      <c r="AE7" s="455"/>
      <c r="AF7" s="455"/>
      <c r="AG7" s="455"/>
      <c r="AH7" s="455"/>
      <c r="AI7" s="455"/>
      <c r="AJ7" s="455"/>
      <c r="AK7" s="456"/>
      <c r="AL7" s="441" t="s">
        <v>304</v>
      </c>
      <c r="AM7" s="441"/>
      <c r="AN7" s="441"/>
      <c r="AO7" s="441"/>
      <c r="AP7" s="441"/>
      <c r="AQ7" s="441"/>
      <c r="AR7" s="441"/>
      <c r="AS7" s="441"/>
      <c r="AT7" s="442"/>
      <c r="AU7" s="478" t="s">
        <v>303</v>
      </c>
      <c r="AV7" s="479"/>
      <c r="AW7" s="479"/>
      <c r="AX7" s="479"/>
      <c r="AY7" s="479"/>
      <c r="AZ7" s="479"/>
      <c r="BA7" s="479"/>
      <c r="BB7" s="479"/>
      <c r="BC7" s="479"/>
      <c r="BD7" s="479"/>
      <c r="BE7" s="480" t="s">
        <v>359</v>
      </c>
      <c r="BF7" s="480"/>
      <c r="BG7" s="480"/>
      <c r="BH7" s="480"/>
      <c r="BI7" s="480"/>
      <c r="BJ7" s="480"/>
      <c r="BK7" s="480"/>
      <c r="BL7" s="480"/>
      <c r="BM7" s="480"/>
      <c r="BN7" s="480"/>
      <c r="BO7" s="480"/>
      <c r="BP7" s="480"/>
      <c r="BQ7" s="480"/>
      <c r="BR7" s="472" t="s">
        <v>302</v>
      </c>
      <c r="BS7" s="472"/>
      <c r="BT7" s="472"/>
      <c r="BU7" s="472"/>
      <c r="BV7" s="472"/>
      <c r="BW7" s="472"/>
      <c r="BX7" s="473"/>
      <c r="BY7" s="441" t="s">
        <v>264</v>
      </c>
      <c r="BZ7" s="441"/>
      <c r="CA7" s="441"/>
      <c r="CB7" s="441"/>
      <c r="CC7" s="441"/>
      <c r="CD7" s="441"/>
      <c r="CE7" s="441"/>
      <c r="CF7" s="441"/>
      <c r="CG7" s="441"/>
      <c r="CH7" s="441"/>
      <c r="CI7" s="441"/>
      <c r="CJ7" s="441"/>
      <c r="CK7" s="441"/>
      <c r="CL7" s="441"/>
      <c r="CM7" s="441"/>
      <c r="CN7" s="441"/>
      <c r="CO7" s="441"/>
      <c r="CP7" s="441"/>
      <c r="CQ7" s="441"/>
      <c r="CR7" s="441"/>
      <c r="CS7" s="441"/>
      <c r="CT7" s="441"/>
      <c r="CU7" s="441"/>
      <c r="CV7" s="441"/>
      <c r="CW7" s="441"/>
      <c r="CX7" s="441"/>
      <c r="CY7" s="441"/>
      <c r="CZ7" s="441"/>
      <c r="DA7" s="441"/>
      <c r="DB7" s="441"/>
      <c r="DC7" s="441"/>
      <c r="DD7" s="441"/>
      <c r="DE7" s="441"/>
      <c r="DF7" s="441"/>
      <c r="DG7" s="441"/>
      <c r="DH7" s="441"/>
      <c r="DI7" s="442"/>
      <c r="DJ7" s="448" t="s">
        <v>421</v>
      </c>
      <c r="DK7" s="441"/>
      <c r="DL7" s="441"/>
      <c r="DM7" s="441"/>
      <c r="DN7" s="441"/>
      <c r="DO7" s="441"/>
      <c r="DP7" s="441"/>
      <c r="DQ7" s="441"/>
      <c r="DR7" s="441"/>
      <c r="DS7" s="441"/>
      <c r="DT7" s="441"/>
      <c r="DU7" s="441"/>
      <c r="DV7" s="441"/>
      <c r="DW7" s="441"/>
      <c r="DX7" s="441"/>
      <c r="DY7" s="441"/>
      <c r="DZ7" s="449"/>
      <c r="EA7" s="440" t="s">
        <v>422</v>
      </c>
      <c r="EB7" s="441"/>
      <c r="EC7" s="441"/>
      <c r="ED7" s="441"/>
      <c r="EE7" s="441"/>
      <c r="EF7" s="441"/>
      <c r="EG7" s="441"/>
      <c r="EH7" s="441"/>
      <c r="EI7" s="441"/>
      <c r="EJ7" s="441"/>
      <c r="EK7" s="441"/>
      <c r="EL7" s="441"/>
      <c r="EM7" s="441"/>
      <c r="EN7" s="441"/>
      <c r="EO7" s="441"/>
      <c r="EP7" s="441"/>
      <c r="EQ7" s="441"/>
      <c r="ER7" s="441"/>
      <c r="ES7" s="441"/>
      <c r="ET7" s="441"/>
      <c r="EU7" s="441"/>
      <c r="EV7" s="441"/>
      <c r="EW7" s="441"/>
      <c r="EX7" s="441"/>
      <c r="EY7" s="441"/>
      <c r="EZ7" s="441"/>
      <c r="FA7" s="441"/>
      <c r="FB7" s="441"/>
      <c r="FC7" s="441"/>
      <c r="FD7" s="441"/>
      <c r="FE7" s="441"/>
      <c r="FF7" s="441"/>
      <c r="FG7" s="442"/>
    </row>
    <row r="8" spans="2:164" ht="8.65" customHeight="1" x14ac:dyDescent="0.15">
      <c r="B8" s="425"/>
      <c r="C8" s="426"/>
      <c r="D8" s="426"/>
      <c r="E8" s="426"/>
      <c r="F8" s="426"/>
      <c r="G8" s="426"/>
      <c r="H8" s="426"/>
      <c r="I8" s="426"/>
      <c r="J8" s="426"/>
      <c r="K8" s="426"/>
      <c r="L8" s="427"/>
      <c r="M8" s="453"/>
      <c r="N8" s="426"/>
      <c r="O8" s="426"/>
      <c r="P8" s="426"/>
      <c r="Q8" s="426"/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7"/>
      <c r="AC8" s="457"/>
      <c r="AD8" s="458"/>
      <c r="AE8" s="458"/>
      <c r="AF8" s="458"/>
      <c r="AG8" s="458"/>
      <c r="AH8" s="458"/>
      <c r="AI8" s="458"/>
      <c r="AJ8" s="458"/>
      <c r="AK8" s="459"/>
      <c r="AL8" s="446"/>
      <c r="AM8" s="446"/>
      <c r="AN8" s="446"/>
      <c r="AO8" s="446"/>
      <c r="AP8" s="446"/>
      <c r="AQ8" s="446"/>
      <c r="AR8" s="446"/>
      <c r="AS8" s="446"/>
      <c r="AT8" s="447"/>
      <c r="AU8" s="478"/>
      <c r="AV8" s="479"/>
      <c r="AW8" s="479"/>
      <c r="AX8" s="479"/>
      <c r="AY8" s="479"/>
      <c r="AZ8" s="479"/>
      <c r="BA8" s="479"/>
      <c r="BB8" s="479"/>
      <c r="BC8" s="479"/>
      <c r="BD8" s="479"/>
      <c r="BE8" s="481"/>
      <c r="BF8" s="481"/>
      <c r="BG8" s="481"/>
      <c r="BH8" s="481"/>
      <c r="BI8" s="481"/>
      <c r="BJ8" s="481"/>
      <c r="BK8" s="481"/>
      <c r="BL8" s="481"/>
      <c r="BM8" s="481"/>
      <c r="BN8" s="481"/>
      <c r="BO8" s="481"/>
      <c r="BP8" s="481"/>
      <c r="BQ8" s="481"/>
      <c r="BR8" s="474"/>
      <c r="BS8" s="474"/>
      <c r="BT8" s="474"/>
      <c r="BU8" s="474"/>
      <c r="BV8" s="474"/>
      <c r="BW8" s="474"/>
      <c r="BX8" s="475"/>
      <c r="BY8" s="426"/>
      <c r="BZ8" s="426"/>
      <c r="CA8" s="426"/>
      <c r="CB8" s="426"/>
      <c r="CC8" s="426"/>
      <c r="CD8" s="426"/>
      <c r="CE8" s="426"/>
      <c r="CF8" s="426"/>
      <c r="CG8" s="426"/>
      <c r="CH8" s="426"/>
      <c r="CI8" s="426"/>
      <c r="CJ8" s="426"/>
      <c r="CK8" s="426"/>
      <c r="CL8" s="426"/>
      <c r="CM8" s="426"/>
      <c r="CN8" s="426"/>
      <c r="CO8" s="426"/>
      <c r="CP8" s="426"/>
      <c r="CQ8" s="426"/>
      <c r="CR8" s="426"/>
      <c r="CS8" s="426"/>
      <c r="CT8" s="426"/>
      <c r="CU8" s="426"/>
      <c r="CV8" s="426"/>
      <c r="CW8" s="426"/>
      <c r="CX8" s="426"/>
      <c r="CY8" s="426"/>
      <c r="CZ8" s="426"/>
      <c r="DA8" s="426"/>
      <c r="DB8" s="426"/>
      <c r="DC8" s="426"/>
      <c r="DD8" s="426"/>
      <c r="DE8" s="426"/>
      <c r="DF8" s="426"/>
      <c r="DG8" s="426"/>
      <c r="DH8" s="426"/>
      <c r="DI8" s="444"/>
      <c r="DJ8" s="425"/>
      <c r="DK8" s="426"/>
      <c r="DL8" s="426"/>
      <c r="DM8" s="426"/>
      <c r="DN8" s="426"/>
      <c r="DO8" s="426"/>
      <c r="DP8" s="426"/>
      <c r="DQ8" s="426"/>
      <c r="DR8" s="426"/>
      <c r="DS8" s="426"/>
      <c r="DT8" s="426"/>
      <c r="DU8" s="426"/>
      <c r="DV8" s="426"/>
      <c r="DW8" s="426"/>
      <c r="DX8" s="426"/>
      <c r="DY8" s="426"/>
      <c r="DZ8" s="450"/>
      <c r="EA8" s="443"/>
      <c r="EB8" s="426"/>
      <c r="EC8" s="426"/>
      <c r="ED8" s="426"/>
      <c r="EE8" s="426"/>
      <c r="EF8" s="426"/>
      <c r="EG8" s="426"/>
      <c r="EH8" s="426"/>
      <c r="EI8" s="426"/>
      <c r="EJ8" s="426"/>
      <c r="EK8" s="426"/>
      <c r="EL8" s="426"/>
      <c r="EM8" s="426"/>
      <c r="EN8" s="426"/>
      <c r="EO8" s="426"/>
      <c r="EP8" s="426"/>
      <c r="EQ8" s="426"/>
      <c r="ER8" s="426"/>
      <c r="ES8" s="426"/>
      <c r="ET8" s="426"/>
      <c r="EU8" s="426"/>
      <c r="EV8" s="426"/>
      <c r="EW8" s="426"/>
      <c r="EX8" s="426"/>
      <c r="EY8" s="426"/>
      <c r="EZ8" s="426"/>
      <c r="FA8" s="426"/>
      <c r="FB8" s="426"/>
      <c r="FC8" s="426"/>
      <c r="FD8" s="426"/>
      <c r="FE8" s="426"/>
      <c r="FF8" s="426"/>
      <c r="FG8" s="444"/>
    </row>
    <row r="9" spans="2:164" ht="8.65" customHeight="1" x14ac:dyDescent="0.15">
      <c r="B9" s="425" t="s">
        <v>301</v>
      </c>
      <c r="C9" s="426"/>
      <c r="D9" s="426"/>
      <c r="E9" s="426"/>
      <c r="F9" s="426"/>
      <c r="G9" s="426"/>
      <c r="H9" s="426"/>
      <c r="I9" s="426"/>
      <c r="J9" s="426"/>
      <c r="K9" s="426"/>
      <c r="L9" s="427"/>
      <c r="M9" s="45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7"/>
      <c r="AC9" s="460" t="s">
        <v>300</v>
      </c>
      <c r="AD9" s="461"/>
      <c r="AE9" s="461"/>
      <c r="AF9" s="461"/>
      <c r="AG9" s="462"/>
      <c r="AH9" s="461" t="s">
        <v>299</v>
      </c>
      <c r="AI9" s="461"/>
      <c r="AJ9" s="461"/>
      <c r="AK9" s="469"/>
      <c r="AL9" s="460" t="s">
        <v>300</v>
      </c>
      <c r="AM9" s="461"/>
      <c r="AN9" s="461"/>
      <c r="AO9" s="461"/>
      <c r="AP9" s="462"/>
      <c r="AQ9" s="461" t="s">
        <v>299</v>
      </c>
      <c r="AR9" s="461"/>
      <c r="AS9" s="461"/>
      <c r="AT9" s="469"/>
      <c r="AU9" s="478" t="s">
        <v>298</v>
      </c>
      <c r="AV9" s="479"/>
      <c r="AW9" s="479"/>
      <c r="AX9" s="479"/>
      <c r="AY9" s="479"/>
      <c r="AZ9" s="479"/>
      <c r="BA9" s="479"/>
      <c r="BB9" s="479"/>
      <c r="BC9" s="479"/>
      <c r="BD9" s="479"/>
      <c r="BE9" s="460" t="s">
        <v>358</v>
      </c>
      <c r="BF9" s="461"/>
      <c r="BG9" s="461"/>
      <c r="BH9" s="461"/>
      <c r="BI9" s="461"/>
      <c r="BJ9" s="462"/>
      <c r="BK9" s="461" t="s">
        <v>357</v>
      </c>
      <c r="BL9" s="461"/>
      <c r="BM9" s="461"/>
      <c r="BN9" s="461"/>
      <c r="BO9" s="461"/>
      <c r="BP9" s="461"/>
      <c r="BQ9" s="469"/>
      <c r="BR9" s="474"/>
      <c r="BS9" s="474"/>
      <c r="BT9" s="474"/>
      <c r="BU9" s="474"/>
      <c r="BV9" s="474"/>
      <c r="BW9" s="474"/>
      <c r="BX9" s="475"/>
      <c r="BY9" s="426"/>
      <c r="BZ9" s="426"/>
      <c r="CA9" s="426"/>
      <c r="CB9" s="426"/>
      <c r="CC9" s="426"/>
      <c r="CD9" s="426"/>
      <c r="CE9" s="426"/>
      <c r="CF9" s="426"/>
      <c r="CG9" s="426"/>
      <c r="CH9" s="426"/>
      <c r="CI9" s="426"/>
      <c r="CJ9" s="426"/>
      <c r="CK9" s="426"/>
      <c r="CL9" s="426"/>
      <c r="CM9" s="426"/>
      <c r="CN9" s="426"/>
      <c r="CO9" s="426"/>
      <c r="CP9" s="426"/>
      <c r="CQ9" s="426"/>
      <c r="CR9" s="426"/>
      <c r="CS9" s="426"/>
      <c r="CT9" s="426"/>
      <c r="CU9" s="426"/>
      <c r="CV9" s="426"/>
      <c r="CW9" s="426"/>
      <c r="CX9" s="426"/>
      <c r="CY9" s="426"/>
      <c r="CZ9" s="426"/>
      <c r="DA9" s="426"/>
      <c r="DB9" s="426"/>
      <c r="DC9" s="426"/>
      <c r="DD9" s="426"/>
      <c r="DE9" s="426"/>
      <c r="DF9" s="426"/>
      <c r="DG9" s="426"/>
      <c r="DH9" s="426"/>
      <c r="DI9" s="444"/>
      <c r="DJ9" s="425"/>
      <c r="DK9" s="426"/>
      <c r="DL9" s="426"/>
      <c r="DM9" s="426"/>
      <c r="DN9" s="426"/>
      <c r="DO9" s="426"/>
      <c r="DP9" s="426"/>
      <c r="DQ9" s="426"/>
      <c r="DR9" s="426"/>
      <c r="DS9" s="426"/>
      <c r="DT9" s="426"/>
      <c r="DU9" s="426"/>
      <c r="DV9" s="426"/>
      <c r="DW9" s="426"/>
      <c r="DX9" s="426"/>
      <c r="DY9" s="426"/>
      <c r="DZ9" s="450"/>
      <c r="EA9" s="443"/>
      <c r="EB9" s="426"/>
      <c r="EC9" s="426"/>
      <c r="ED9" s="426"/>
      <c r="EE9" s="426"/>
      <c r="EF9" s="426"/>
      <c r="EG9" s="426"/>
      <c r="EH9" s="426"/>
      <c r="EI9" s="426"/>
      <c r="EJ9" s="426"/>
      <c r="EK9" s="426"/>
      <c r="EL9" s="426"/>
      <c r="EM9" s="426"/>
      <c r="EN9" s="426"/>
      <c r="EO9" s="426"/>
      <c r="EP9" s="426"/>
      <c r="EQ9" s="426"/>
      <c r="ER9" s="426"/>
      <c r="ES9" s="426"/>
      <c r="ET9" s="426"/>
      <c r="EU9" s="426"/>
      <c r="EV9" s="426"/>
      <c r="EW9" s="426"/>
      <c r="EX9" s="426"/>
      <c r="EY9" s="426"/>
      <c r="EZ9" s="426"/>
      <c r="FA9" s="426"/>
      <c r="FB9" s="426"/>
      <c r="FC9" s="426"/>
      <c r="FD9" s="426"/>
      <c r="FE9" s="426"/>
      <c r="FF9" s="426"/>
      <c r="FG9" s="444"/>
    </row>
    <row r="10" spans="2:164" ht="8.65" customHeight="1" x14ac:dyDescent="0.15">
      <c r="B10" s="425"/>
      <c r="C10" s="426"/>
      <c r="D10" s="426"/>
      <c r="E10" s="426"/>
      <c r="F10" s="426"/>
      <c r="G10" s="426"/>
      <c r="H10" s="426"/>
      <c r="I10" s="426"/>
      <c r="J10" s="426"/>
      <c r="K10" s="426"/>
      <c r="L10" s="427"/>
      <c r="M10" s="45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7"/>
      <c r="AC10" s="463"/>
      <c r="AD10" s="464"/>
      <c r="AE10" s="464"/>
      <c r="AF10" s="464"/>
      <c r="AG10" s="465"/>
      <c r="AH10" s="464"/>
      <c r="AI10" s="464"/>
      <c r="AJ10" s="464"/>
      <c r="AK10" s="470"/>
      <c r="AL10" s="463"/>
      <c r="AM10" s="464"/>
      <c r="AN10" s="464"/>
      <c r="AO10" s="464"/>
      <c r="AP10" s="465"/>
      <c r="AQ10" s="464"/>
      <c r="AR10" s="464"/>
      <c r="AS10" s="464"/>
      <c r="AT10" s="470"/>
      <c r="AU10" s="478"/>
      <c r="AV10" s="479"/>
      <c r="AW10" s="479"/>
      <c r="AX10" s="479"/>
      <c r="AY10" s="479"/>
      <c r="AZ10" s="479"/>
      <c r="BA10" s="479"/>
      <c r="BB10" s="479"/>
      <c r="BC10" s="479"/>
      <c r="BD10" s="479"/>
      <c r="BE10" s="463"/>
      <c r="BF10" s="464"/>
      <c r="BG10" s="464"/>
      <c r="BH10" s="464"/>
      <c r="BI10" s="464"/>
      <c r="BJ10" s="465"/>
      <c r="BK10" s="464"/>
      <c r="BL10" s="464"/>
      <c r="BM10" s="464"/>
      <c r="BN10" s="464"/>
      <c r="BO10" s="464"/>
      <c r="BP10" s="464"/>
      <c r="BQ10" s="470"/>
      <c r="BR10" s="474"/>
      <c r="BS10" s="474"/>
      <c r="BT10" s="474"/>
      <c r="BU10" s="474"/>
      <c r="BV10" s="474"/>
      <c r="BW10" s="474"/>
      <c r="BX10" s="475"/>
      <c r="BY10" s="446"/>
      <c r="BZ10" s="446"/>
      <c r="CA10" s="446"/>
      <c r="CB10" s="446"/>
      <c r="CC10" s="446"/>
      <c r="CD10" s="446"/>
      <c r="CE10" s="446"/>
      <c r="CF10" s="446"/>
      <c r="CG10" s="446"/>
      <c r="CH10" s="446"/>
      <c r="CI10" s="446"/>
      <c r="CJ10" s="446"/>
      <c r="CK10" s="446"/>
      <c r="CL10" s="446"/>
      <c r="CM10" s="446"/>
      <c r="CN10" s="446"/>
      <c r="CO10" s="446"/>
      <c r="CP10" s="446"/>
      <c r="CQ10" s="446"/>
      <c r="CR10" s="446"/>
      <c r="CS10" s="446"/>
      <c r="CT10" s="446"/>
      <c r="CU10" s="446"/>
      <c r="CV10" s="446"/>
      <c r="CW10" s="446"/>
      <c r="CX10" s="446"/>
      <c r="CY10" s="446"/>
      <c r="CZ10" s="446"/>
      <c r="DA10" s="446"/>
      <c r="DB10" s="446"/>
      <c r="DC10" s="446"/>
      <c r="DD10" s="446"/>
      <c r="DE10" s="446"/>
      <c r="DF10" s="446"/>
      <c r="DG10" s="446"/>
      <c r="DH10" s="446"/>
      <c r="DI10" s="447"/>
      <c r="DJ10" s="451"/>
      <c r="DK10" s="446"/>
      <c r="DL10" s="446"/>
      <c r="DM10" s="446"/>
      <c r="DN10" s="446"/>
      <c r="DO10" s="446"/>
      <c r="DP10" s="446"/>
      <c r="DQ10" s="446"/>
      <c r="DR10" s="446"/>
      <c r="DS10" s="446"/>
      <c r="DT10" s="446"/>
      <c r="DU10" s="446"/>
      <c r="DV10" s="446"/>
      <c r="DW10" s="446"/>
      <c r="DX10" s="446"/>
      <c r="DY10" s="446"/>
      <c r="DZ10" s="452"/>
      <c r="EA10" s="445"/>
      <c r="EB10" s="446"/>
      <c r="EC10" s="446"/>
      <c r="ED10" s="446"/>
      <c r="EE10" s="446"/>
      <c r="EF10" s="446"/>
      <c r="EG10" s="446"/>
      <c r="EH10" s="446"/>
      <c r="EI10" s="446"/>
      <c r="EJ10" s="446"/>
      <c r="EK10" s="446"/>
      <c r="EL10" s="446"/>
      <c r="EM10" s="446"/>
      <c r="EN10" s="446"/>
      <c r="EO10" s="446"/>
      <c r="EP10" s="446"/>
      <c r="EQ10" s="446"/>
      <c r="ER10" s="446"/>
      <c r="ES10" s="446"/>
      <c r="ET10" s="446"/>
      <c r="EU10" s="446"/>
      <c r="EV10" s="446"/>
      <c r="EW10" s="446"/>
      <c r="EX10" s="446"/>
      <c r="EY10" s="446"/>
      <c r="EZ10" s="446"/>
      <c r="FA10" s="446"/>
      <c r="FB10" s="446"/>
      <c r="FC10" s="446"/>
      <c r="FD10" s="446"/>
      <c r="FE10" s="446"/>
      <c r="FF10" s="446"/>
      <c r="FG10" s="447"/>
    </row>
    <row r="11" spans="2:164" ht="8.65" customHeight="1" x14ac:dyDescent="0.15">
      <c r="B11" s="202"/>
      <c r="C11" s="203"/>
      <c r="D11" s="203"/>
      <c r="E11" s="203"/>
      <c r="F11" s="203"/>
      <c r="G11" s="203"/>
      <c r="H11" s="203"/>
      <c r="I11" s="203"/>
      <c r="J11" s="203"/>
      <c r="K11" s="203"/>
      <c r="L11" s="204"/>
      <c r="M11" s="205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4"/>
      <c r="AC11" s="463"/>
      <c r="AD11" s="464"/>
      <c r="AE11" s="464"/>
      <c r="AF11" s="464"/>
      <c r="AG11" s="465"/>
      <c r="AH11" s="464"/>
      <c r="AI11" s="464"/>
      <c r="AJ11" s="464"/>
      <c r="AK11" s="470"/>
      <c r="AL11" s="463"/>
      <c r="AM11" s="464"/>
      <c r="AN11" s="464"/>
      <c r="AO11" s="464"/>
      <c r="AP11" s="465"/>
      <c r="AQ11" s="464"/>
      <c r="AR11" s="464"/>
      <c r="AS11" s="464"/>
      <c r="AT11" s="470"/>
      <c r="AU11" s="202"/>
      <c r="AV11" s="203"/>
      <c r="AW11" s="203"/>
      <c r="AX11" s="203"/>
      <c r="AY11" s="203"/>
      <c r="AZ11" s="203"/>
      <c r="BA11" s="203"/>
      <c r="BB11" s="203"/>
      <c r="BC11" s="203"/>
      <c r="BD11" s="204"/>
      <c r="BE11" s="463"/>
      <c r="BF11" s="464"/>
      <c r="BG11" s="464"/>
      <c r="BH11" s="464"/>
      <c r="BI11" s="464"/>
      <c r="BJ11" s="465"/>
      <c r="BK11" s="464"/>
      <c r="BL11" s="464"/>
      <c r="BM11" s="464"/>
      <c r="BN11" s="464"/>
      <c r="BO11" s="464"/>
      <c r="BP11" s="464"/>
      <c r="BQ11" s="470"/>
      <c r="BR11" s="474"/>
      <c r="BS11" s="474"/>
      <c r="BT11" s="474"/>
      <c r="BU11" s="474"/>
      <c r="BV11" s="474"/>
      <c r="BW11" s="474"/>
      <c r="BX11" s="475"/>
      <c r="BY11" s="434" t="s">
        <v>297</v>
      </c>
      <c r="BZ11" s="435"/>
      <c r="CA11" s="435"/>
      <c r="CB11" s="435"/>
      <c r="CC11" s="435"/>
      <c r="CD11" s="435"/>
      <c r="CE11" s="435"/>
      <c r="CF11" s="435"/>
      <c r="CG11" s="435"/>
      <c r="CH11" s="435"/>
      <c r="CI11" s="435"/>
      <c r="CJ11" s="435"/>
      <c r="CK11" s="435"/>
      <c r="CL11" s="435"/>
      <c r="CM11" s="440" t="s">
        <v>296</v>
      </c>
      <c r="CN11" s="441"/>
      <c r="CO11" s="441"/>
      <c r="CP11" s="441"/>
      <c r="CQ11" s="441"/>
      <c r="CR11" s="441"/>
      <c r="CS11" s="441"/>
      <c r="CT11" s="441"/>
      <c r="CU11" s="441"/>
      <c r="CV11" s="441"/>
      <c r="CW11" s="441"/>
      <c r="CX11" s="441"/>
      <c r="CY11" s="441"/>
      <c r="CZ11" s="441"/>
      <c r="DA11" s="441"/>
      <c r="DB11" s="441"/>
      <c r="DC11" s="441"/>
      <c r="DD11" s="441"/>
      <c r="DE11" s="441"/>
      <c r="DF11" s="441"/>
      <c r="DG11" s="441"/>
      <c r="DH11" s="441"/>
      <c r="DI11" s="442"/>
      <c r="DJ11" s="448" t="s">
        <v>423</v>
      </c>
      <c r="DK11" s="441"/>
      <c r="DL11" s="441"/>
      <c r="DM11" s="441"/>
      <c r="DN11" s="441"/>
      <c r="DO11" s="441"/>
      <c r="DP11" s="441"/>
      <c r="DQ11" s="441"/>
      <c r="DR11" s="441"/>
      <c r="DS11" s="441"/>
      <c r="DT11" s="441"/>
      <c r="DU11" s="441"/>
      <c r="DV11" s="441"/>
      <c r="DW11" s="441"/>
      <c r="DX11" s="441"/>
      <c r="DY11" s="441"/>
      <c r="DZ11" s="449"/>
      <c r="EA11" s="440" t="s">
        <v>424</v>
      </c>
      <c r="EB11" s="441"/>
      <c r="EC11" s="441"/>
      <c r="ED11" s="441"/>
      <c r="EE11" s="441"/>
      <c r="EF11" s="441"/>
      <c r="EG11" s="441"/>
      <c r="EH11" s="441"/>
      <c r="EI11" s="441"/>
      <c r="EJ11" s="441"/>
      <c r="EK11" s="441"/>
      <c r="EL11" s="441"/>
      <c r="EM11" s="441"/>
      <c r="EN11" s="441"/>
      <c r="EO11" s="441"/>
      <c r="EP11" s="441"/>
      <c r="EQ11" s="441"/>
      <c r="ER11" s="441"/>
      <c r="ES11" s="441"/>
      <c r="ET11" s="441"/>
      <c r="EU11" s="441"/>
      <c r="EV11" s="441"/>
      <c r="EW11" s="441"/>
      <c r="EX11" s="441"/>
      <c r="EY11" s="441"/>
      <c r="EZ11" s="441"/>
      <c r="FA11" s="441"/>
      <c r="FB11" s="441"/>
      <c r="FC11" s="441"/>
      <c r="FD11" s="441"/>
      <c r="FE11" s="441"/>
      <c r="FF11" s="441"/>
      <c r="FG11" s="442"/>
    </row>
    <row r="12" spans="2:164" ht="8.65" customHeight="1" x14ac:dyDescent="0.15">
      <c r="B12" s="202"/>
      <c r="C12" s="203"/>
      <c r="D12" s="203"/>
      <c r="E12" s="203"/>
      <c r="F12" s="203"/>
      <c r="G12" s="203"/>
      <c r="H12" s="203"/>
      <c r="I12" s="203"/>
      <c r="J12" s="203"/>
      <c r="K12" s="203"/>
      <c r="L12" s="204"/>
      <c r="M12" s="205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4"/>
      <c r="AC12" s="463"/>
      <c r="AD12" s="464"/>
      <c r="AE12" s="464"/>
      <c r="AF12" s="464"/>
      <c r="AG12" s="465"/>
      <c r="AH12" s="464"/>
      <c r="AI12" s="464"/>
      <c r="AJ12" s="464"/>
      <c r="AK12" s="470"/>
      <c r="AL12" s="463"/>
      <c r="AM12" s="464"/>
      <c r="AN12" s="464"/>
      <c r="AO12" s="464"/>
      <c r="AP12" s="465"/>
      <c r="AQ12" s="464"/>
      <c r="AR12" s="464"/>
      <c r="AS12" s="464"/>
      <c r="AT12" s="470"/>
      <c r="AU12" s="202"/>
      <c r="AV12" s="203"/>
      <c r="AW12" s="203"/>
      <c r="AX12" s="203"/>
      <c r="AY12" s="203"/>
      <c r="AZ12" s="203"/>
      <c r="BA12" s="203"/>
      <c r="BB12" s="203"/>
      <c r="BC12" s="203"/>
      <c r="BD12" s="204"/>
      <c r="BE12" s="463"/>
      <c r="BF12" s="464"/>
      <c r="BG12" s="464"/>
      <c r="BH12" s="464"/>
      <c r="BI12" s="464"/>
      <c r="BJ12" s="465"/>
      <c r="BK12" s="464"/>
      <c r="BL12" s="464"/>
      <c r="BM12" s="464"/>
      <c r="BN12" s="464"/>
      <c r="BO12" s="464"/>
      <c r="BP12" s="464"/>
      <c r="BQ12" s="470"/>
      <c r="BR12" s="474"/>
      <c r="BS12" s="474"/>
      <c r="BT12" s="474"/>
      <c r="BU12" s="474"/>
      <c r="BV12" s="474"/>
      <c r="BW12" s="474"/>
      <c r="BX12" s="475"/>
      <c r="BY12" s="436"/>
      <c r="BZ12" s="437"/>
      <c r="CA12" s="437"/>
      <c r="CB12" s="437"/>
      <c r="CC12" s="437"/>
      <c r="CD12" s="437"/>
      <c r="CE12" s="437"/>
      <c r="CF12" s="437"/>
      <c r="CG12" s="437"/>
      <c r="CH12" s="437"/>
      <c r="CI12" s="437"/>
      <c r="CJ12" s="437"/>
      <c r="CK12" s="437"/>
      <c r="CL12" s="437"/>
      <c r="CM12" s="443"/>
      <c r="CN12" s="426"/>
      <c r="CO12" s="426"/>
      <c r="CP12" s="426"/>
      <c r="CQ12" s="426"/>
      <c r="CR12" s="426"/>
      <c r="CS12" s="426"/>
      <c r="CT12" s="426"/>
      <c r="CU12" s="426"/>
      <c r="CV12" s="426"/>
      <c r="CW12" s="426"/>
      <c r="CX12" s="426"/>
      <c r="CY12" s="426"/>
      <c r="CZ12" s="426"/>
      <c r="DA12" s="426"/>
      <c r="DB12" s="426"/>
      <c r="DC12" s="426"/>
      <c r="DD12" s="426"/>
      <c r="DE12" s="426"/>
      <c r="DF12" s="426"/>
      <c r="DG12" s="426"/>
      <c r="DH12" s="426"/>
      <c r="DI12" s="444"/>
      <c r="DJ12" s="425"/>
      <c r="DK12" s="426"/>
      <c r="DL12" s="426"/>
      <c r="DM12" s="426"/>
      <c r="DN12" s="426"/>
      <c r="DO12" s="426"/>
      <c r="DP12" s="426"/>
      <c r="DQ12" s="426"/>
      <c r="DR12" s="426"/>
      <c r="DS12" s="426"/>
      <c r="DT12" s="426"/>
      <c r="DU12" s="426"/>
      <c r="DV12" s="426"/>
      <c r="DW12" s="426"/>
      <c r="DX12" s="426"/>
      <c r="DY12" s="426"/>
      <c r="DZ12" s="450"/>
      <c r="EA12" s="443"/>
      <c r="EB12" s="426"/>
      <c r="EC12" s="426"/>
      <c r="ED12" s="426"/>
      <c r="EE12" s="426"/>
      <c r="EF12" s="426"/>
      <c r="EG12" s="426"/>
      <c r="EH12" s="426"/>
      <c r="EI12" s="426"/>
      <c r="EJ12" s="426"/>
      <c r="EK12" s="426"/>
      <c r="EL12" s="426"/>
      <c r="EM12" s="426"/>
      <c r="EN12" s="426"/>
      <c r="EO12" s="426"/>
      <c r="EP12" s="426"/>
      <c r="EQ12" s="426"/>
      <c r="ER12" s="426"/>
      <c r="ES12" s="426"/>
      <c r="ET12" s="426"/>
      <c r="EU12" s="426"/>
      <c r="EV12" s="426"/>
      <c r="EW12" s="426"/>
      <c r="EX12" s="426"/>
      <c r="EY12" s="426"/>
      <c r="EZ12" s="426"/>
      <c r="FA12" s="426"/>
      <c r="FB12" s="426"/>
      <c r="FC12" s="426"/>
      <c r="FD12" s="426"/>
      <c r="FE12" s="426"/>
      <c r="FF12" s="426"/>
      <c r="FG12" s="444"/>
    </row>
    <row r="13" spans="2:164" ht="8.65" customHeight="1" x14ac:dyDescent="0.15">
      <c r="B13" s="202"/>
      <c r="C13" s="203"/>
      <c r="D13" s="203"/>
      <c r="E13" s="203"/>
      <c r="F13" s="203"/>
      <c r="G13" s="203"/>
      <c r="H13" s="203"/>
      <c r="I13" s="203"/>
      <c r="J13" s="203"/>
      <c r="K13" s="203"/>
      <c r="L13" s="204"/>
      <c r="M13" s="205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4"/>
      <c r="AC13" s="463"/>
      <c r="AD13" s="464"/>
      <c r="AE13" s="464"/>
      <c r="AF13" s="464"/>
      <c r="AG13" s="465"/>
      <c r="AH13" s="464"/>
      <c r="AI13" s="464"/>
      <c r="AJ13" s="464"/>
      <c r="AK13" s="470"/>
      <c r="AL13" s="463"/>
      <c r="AM13" s="464"/>
      <c r="AN13" s="464"/>
      <c r="AO13" s="464"/>
      <c r="AP13" s="465"/>
      <c r="AQ13" s="464"/>
      <c r="AR13" s="464"/>
      <c r="AS13" s="464"/>
      <c r="AT13" s="470"/>
      <c r="AU13" s="202"/>
      <c r="AV13" s="203"/>
      <c r="AW13" s="203"/>
      <c r="AX13" s="203"/>
      <c r="AY13" s="203"/>
      <c r="AZ13" s="203"/>
      <c r="BA13" s="203"/>
      <c r="BB13" s="203"/>
      <c r="BC13" s="203"/>
      <c r="BD13" s="204"/>
      <c r="BE13" s="463"/>
      <c r="BF13" s="464"/>
      <c r="BG13" s="464"/>
      <c r="BH13" s="464"/>
      <c r="BI13" s="464"/>
      <c r="BJ13" s="465"/>
      <c r="BK13" s="464"/>
      <c r="BL13" s="464"/>
      <c r="BM13" s="464"/>
      <c r="BN13" s="464"/>
      <c r="BO13" s="464"/>
      <c r="BP13" s="464"/>
      <c r="BQ13" s="470"/>
      <c r="BR13" s="474"/>
      <c r="BS13" s="474"/>
      <c r="BT13" s="474"/>
      <c r="BU13" s="474"/>
      <c r="BV13" s="474"/>
      <c r="BW13" s="474"/>
      <c r="BX13" s="475"/>
      <c r="BY13" s="436"/>
      <c r="BZ13" s="437"/>
      <c r="CA13" s="437"/>
      <c r="CB13" s="437"/>
      <c r="CC13" s="437"/>
      <c r="CD13" s="437"/>
      <c r="CE13" s="437"/>
      <c r="CF13" s="437"/>
      <c r="CG13" s="437"/>
      <c r="CH13" s="437"/>
      <c r="CI13" s="437"/>
      <c r="CJ13" s="437"/>
      <c r="CK13" s="437"/>
      <c r="CL13" s="437"/>
      <c r="CM13" s="443"/>
      <c r="CN13" s="426"/>
      <c r="CO13" s="426"/>
      <c r="CP13" s="426"/>
      <c r="CQ13" s="426"/>
      <c r="CR13" s="426"/>
      <c r="CS13" s="426"/>
      <c r="CT13" s="426"/>
      <c r="CU13" s="426"/>
      <c r="CV13" s="426"/>
      <c r="CW13" s="426"/>
      <c r="CX13" s="426"/>
      <c r="CY13" s="426"/>
      <c r="CZ13" s="426"/>
      <c r="DA13" s="426"/>
      <c r="DB13" s="426"/>
      <c r="DC13" s="426"/>
      <c r="DD13" s="426"/>
      <c r="DE13" s="426"/>
      <c r="DF13" s="426"/>
      <c r="DG13" s="426"/>
      <c r="DH13" s="426"/>
      <c r="DI13" s="444"/>
      <c r="DJ13" s="425"/>
      <c r="DK13" s="426"/>
      <c r="DL13" s="426"/>
      <c r="DM13" s="426"/>
      <c r="DN13" s="426"/>
      <c r="DO13" s="426"/>
      <c r="DP13" s="426"/>
      <c r="DQ13" s="426"/>
      <c r="DR13" s="426"/>
      <c r="DS13" s="426"/>
      <c r="DT13" s="426"/>
      <c r="DU13" s="426"/>
      <c r="DV13" s="426"/>
      <c r="DW13" s="426"/>
      <c r="DX13" s="426"/>
      <c r="DY13" s="426"/>
      <c r="DZ13" s="450"/>
      <c r="EA13" s="443" t="s">
        <v>425</v>
      </c>
      <c r="EB13" s="426"/>
      <c r="EC13" s="426"/>
      <c r="ED13" s="426"/>
      <c r="EE13" s="426"/>
      <c r="EF13" s="426"/>
      <c r="EG13" s="426"/>
      <c r="EH13" s="426"/>
      <c r="EI13" s="426"/>
      <c r="EJ13" s="426"/>
      <c r="EK13" s="426"/>
      <c r="EL13" s="426"/>
      <c r="EM13" s="426"/>
      <c r="EN13" s="426"/>
      <c r="EO13" s="426"/>
      <c r="EP13" s="426"/>
      <c r="EQ13" s="426"/>
      <c r="ER13" s="426"/>
      <c r="ES13" s="426"/>
      <c r="ET13" s="426"/>
      <c r="EU13" s="426"/>
      <c r="EV13" s="426"/>
      <c r="EW13" s="426"/>
      <c r="EX13" s="426"/>
      <c r="EY13" s="426"/>
      <c r="EZ13" s="426"/>
      <c r="FA13" s="426"/>
      <c r="FB13" s="426"/>
      <c r="FC13" s="426"/>
      <c r="FD13" s="426"/>
      <c r="FE13" s="426"/>
      <c r="FF13" s="426"/>
      <c r="FG13" s="444"/>
    </row>
    <row r="14" spans="2:164" ht="8.65" customHeight="1" x14ac:dyDescent="0.15">
      <c r="B14" s="206"/>
      <c r="C14" s="207"/>
      <c r="D14" s="207"/>
      <c r="E14" s="207"/>
      <c r="F14" s="207"/>
      <c r="G14" s="207"/>
      <c r="H14" s="207"/>
      <c r="I14" s="207"/>
      <c r="J14" s="207"/>
      <c r="K14" s="207"/>
      <c r="L14" s="208"/>
      <c r="M14" s="209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8"/>
      <c r="AC14" s="466"/>
      <c r="AD14" s="467"/>
      <c r="AE14" s="467"/>
      <c r="AF14" s="467"/>
      <c r="AG14" s="468"/>
      <c r="AH14" s="467"/>
      <c r="AI14" s="467"/>
      <c r="AJ14" s="467"/>
      <c r="AK14" s="471"/>
      <c r="AL14" s="466"/>
      <c r="AM14" s="467"/>
      <c r="AN14" s="467"/>
      <c r="AO14" s="467"/>
      <c r="AP14" s="468"/>
      <c r="AQ14" s="467"/>
      <c r="AR14" s="467"/>
      <c r="AS14" s="467"/>
      <c r="AT14" s="471"/>
      <c r="AU14" s="206"/>
      <c r="AV14" s="207"/>
      <c r="AW14" s="207"/>
      <c r="AX14" s="207"/>
      <c r="AY14" s="207"/>
      <c r="AZ14" s="207"/>
      <c r="BA14" s="207"/>
      <c r="BB14" s="207"/>
      <c r="BC14" s="207"/>
      <c r="BD14" s="208"/>
      <c r="BE14" s="466"/>
      <c r="BF14" s="467"/>
      <c r="BG14" s="467"/>
      <c r="BH14" s="467"/>
      <c r="BI14" s="467"/>
      <c r="BJ14" s="468"/>
      <c r="BK14" s="467"/>
      <c r="BL14" s="467"/>
      <c r="BM14" s="467"/>
      <c r="BN14" s="467"/>
      <c r="BO14" s="467"/>
      <c r="BP14" s="467"/>
      <c r="BQ14" s="471"/>
      <c r="BR14" s="476"/>
      <c r="BS14" s="476"/>
      <c r="BT14" s="476"/>
      <c r="BU14" s="476"/>
      <c r="BV14" s="476"/>
      <c r="BW14" s="476"/>
      <c r="BX14" s="477"/>
      <c r="BY14" s="438"/>
      <c r="BZ14" s="439"/>
      <c r="CA14" s="439"/>
      <c r="CB14" s="439"/>
      <c r="CC14" s="439"/>
      <c r="CD14" s="439"/>
      <c r="CE14" s="439"/>
      <c r="CF14" s="439"/>
      <c r="CG14" s="439"/>
      <c r="CH14" s="439"/>
      <c r="CI14" s="439"/>
      <c r="CJ14" s="439"/>
      <c r="CK14" s="439"/>
      <c r="CL14" s="439"/>
      <c r="CM14" s="445"/>
      <c r="CN14" s="446"/>
      <c r="CO14" s="446"/>
      <c r="CP14" s="446"/>
      <c r="CQ14" s="446"/>
      <c r="CR14" s="446"/>
      <c r="CS14" s="446"/>
      <c r="CT14" s="446"/>
      <c r="CU14" s="446"/>
      <c r="CV14" s="446"/>
      <c r="CW14" s="446"/>
      <c r="CX14" s="446"/>
      <c r="CY14" s="446"/>
      <c r="CZ14" s="446"/>
      <c r="DA14" s="446"/>
      <c r="DB14" s="446"/>
      <c r="DC14" s="446"/>
      <c r="DD14" s="446"/>
      <c r="DE14" s="446"/>
      <c r="DF14" s="446"/>
      <c r="DG14" s="446"/>
      <c r="DH14" s="446"/>
      <c r="DI14" s="447"/>
      <c r="DJ14" s="451"/>
      <c r="DK14" s="446"/>
      <c r="DL14" s="446"/>
      <c r="DM14" s="446"/>
      <c r="DN14" s="446"/>
      <c r="DO14" s="446"/>
      <c r="DP14" s="446"/>
      <c r="DQ14" s="446"/>
      <c r="DR14" s="446"/>
      <c r="DS14" s="446"/>
      <c r="DT14" s="446"/>
      <c r="DU14" s="446"/>
      <c r="DV14" s="446"/>
      <c r="DW14" s="446"/>
      <c r="DX14" s="446"/>
      <c r="DY14" s="446"/>
      <c r="DZ14" s="452"/>
      <c r="EA14" s="445"/>
      <c r="EB14" s="446"/>
      <c r="EC14" s="446"/>
      <c r="ED14" s="446"/>
      <c r="EE14" s="446"/>
      <c r="EF14" s="446"/>
      <c r="EG14" s="446"/>
      <c r="EH14" s="446"/>
      <c r="EI14" s="446"/>
      <c r="EJ14" s="446"/>
      <c r="EK14" s="446"/>
      <c r="EL14" s="446"/>
      <c r="EM14" s="446"/>
      <c r="EN14" s="446"/>
      <c r="EO14" s="446"/>
      <c r="EP14" s="446"/>
      <c r="EQ14" s="446"/>
      <c r="ER14" s="446"/>
      <c r="ES14" s="446"/>
      <c r="ET14" s="446"/>
      <c r="EU14" s="446"/>
      <c r="EV14" s="446"/>
      <c r="EW14" s="446"/>
      <c r="EX14" s="446"/>
      <c r="EY14" s="446"/>
      <c r="EZ14" s="446"/>
      <c r="FA14" s="446"/>
      <c r="FB14" s="446"/>
      <c r="FC14" s="446"/>
      <c r="FD14" s="446"/>
      <c r="FE14" s="446"/>
      <c r="FF14" s="446"/>
      <c r="FG14" s="447"/>
    </row>
    <row r="15" spans="2:164" ht="8.65" customHeight="1" x14ac:dyDescent="0.15">
      <c r="B15" s="421" t="s">
        <v>258</v>
      </c>
      <c r="C15" s="371"/>
      <c r="D15" s="371"/>
      <c r="E15" s="371"/>
      <c r="F15" s="371"/>
      <c r="G15" s="371"/>
      <c r="H15" s="371"/>
      <c r="I15" s="371"/>
      <c r="J15" s="371"/>
      <c r="K15" s="371"/>
      <c r="L15" s="371"/>
      <c r="M15" s="370" t="s">
        <v>280</v>
      </c>
      <c r="N15" s="371"/>
      <c r="O15" s="371"/>
      <c r="P15" s="371"/>
      <c r="Q15" s="371"/>
      <c r="R15" s="371"/>
      <c r="S15" s="371"/>
      <c r="T15" s="371"/>
      <c r="U15" s="371"/>
      <c r="V15" s="371"/>
      <c r="W15" s="371"/>
      <c r="X15" s="371"/>
      <c r="Y15" s="371"/>
      <c r="Z15" s="371"/>
      <c r="AA15" s="371"/>
      <c r="AB15" s="372"/>
      <c r="AC15" s="387">
        <v>12.2</v>
      </c>
      <c r="AD15" s="388"/>
      <c r="AE15" s="388"/>
      <c r="AF15" s="388"/>
      <c r="AG15" s="389"/>
      <c r="AH15" s="410">
        <f>AC15</f>
        <v>12.2</v>
      </c>
      <c r="AI15" s="344"/>
      <c r="AJ15" s="344"/>
      <c r="AK15" s="352"/>
      <c r="AL15" s="387">
        <v>5.8</v>
      </c>
      <c r="AM15" s="388"/>
      <c r="AN15" s="388"/>
      <c r="AO15" s="388"/>
      <c r="AP15" s="389"/>
      <c r="AQ15" s="410">
        <f>AL15</f>
        <v>5.8</v>
      </c>
      <c r="AR15" s="344"/>
      <c r="AS15" s="344"/>
      <c r="AT15" s="355"/>
      <c r="AU15" s="421" t="s">
        <v>295</v>
      </c>
      <c r="AV15" s="371"/>
      <c r="AW15" s="371"/>
      <c r="AX15" s="371"/>
      <c r="AY15" s="371"/>
      <c r="AZ15" s="371"/>
      <c r="BA15" s="371"/>
      <c r="BB15" s="371"/>
      <c r="BC15" s="371"/>
      <c r="BD15" s="372"/>
      <c r="BE15" s="343">
        <v>6</v>
      </c>
      <c r="BF15" s="344"/>
      <c r="BG15" s="344"/>
      <c r="BH15" s="344"/>
      <c r="BI15" s="344"/>
      <c r="BJ15" s="345"/>
      <c r="BK15" s="388">
        <v>6</v>
      </c>
      <c r="BL15" s="388"/>
      <c r="BM15" s="388"/>
      <c r="BN15" s="388"/>
      <c r="BO15" s="388"/>
      <c r="BP15" s="388"/>
      <c r="BQ15" s="501"/>
      <c r="BR15" s="343">
        <v>15</v>
      </c>
      <c r="BS15" s="344"/>
      <c r="BT15" s="344"/>
      <c r="BU15" s="344"/>
      <c r="BV15" s="344"/>
      <c r="BW15" s="344"/>
      <c r="BX15" s="355"/>
      <c r="BY15" s="506" t="s">
        <v>293</v>
      </c>
      <c r="BZ15" s="511"/>
      <c r="CA15" s="511"/>
      <c r="CB15" s="511"/>
      <c r="CC15" s="511"/>
      <c r="CD15" s="511"/>
      <c r="CE15" s="511"/>
      <c r="CF15" s="511"/>
      <c r="CG15" s="511"/>
      <c r="CH15" s="511" t="s">
        <v>250</v>
      </c>
      <c r="CI15" s="511"/>
      <c r="CJ15" s="511"/>
      <c r="CK15" s="511"/>
      <c r="CL15" s="511"/>
      <c r="CM15" s="361" t="s">
        <v>262</v>
      </c>
      <c r="CN15" s="362"/>
      <c r="CO15" s="362"/>
      <c r="CP15" s="362"/>
      <c r="CQ15" s="362"/>
      <c r="CR15" s="362"/>
      <c r="CS15" s="362"/>
      <c r="CT15" s="362"/>
      <c r="CU15" s="362"/>
      <c r="CV15" s="362"/>
      <c r="CW15" s="362"/>
      <c r="CX15" s="362"/>
      <c r="CY15" s="362"/>
      <c r="CZ15" s="362"/>
      <c r="DA15" s="362"/>
      <c r="DB15" s="362"/>
      <c r="DC15" s="506"/>
      <c r="DD15" s="361" t="s">
        <v>250</v>
      </c>
      <c r="DE15" s="362"/>
      <c r="DF15" s="362"/>
      <c r="DG15" s="362"/>
      <c r="DH15" s="362"/>
      <c r="DI15" s="363"/>
      <c r="DJ15" s="514" t="s">
        <v>294</v>
      </c>
      <c r="DK15" s="515"/>
      <c r="DL15" s="515"/>
      <c r="DM15" s="515"/>
      <c r="DN15" s="515"/>
      <c r="DO15" s="515"/>
      <c r="DP15" s="515"/>
      <c r="DQ15" s="515"/>
      <c r="DR15" s="515"/>
      <c r="DS15" s="515"/>
      <c r="DT15" s="515"/>
      <c r="DU15" s="515"/>
      <c r="DV15" s="515"/>
      <c r="DW15" s="515"/>
      <c r="DX15" s="515"/>
      <c r="DY15" s="515"/>
      <c r="DZ15" s="516"/>
      <c r="EA15" s="361" t="s">
        <v>293</v>
      </c>
      <c r="EB15" s="362"/>
      <c r="EC15" s="362"/>
      <c r="ED15" s="362"/>
      <c r="EE15" s="362"/>
      <c r="EF15" s="362"/>
      <c r="EG15" s="362"/>
      <c r="EH15" s="362"/>
      <c r="EI15" s="362"/>
      <c r="EJ15" s="362"/>
      <c r="EK15" s="362"/>
      <c r="EL15" s="362"/>
      <c r="EM15" s="362"/>
      <c r="EN15" s="362"/>
      <c r="EO15" s="362"/>
      <c r="EP15" s="362"/>
      <c r="EQ15" s="506"/>
      <c r="ER15" s="361" t="s">
        <v>250</v>
      </c>
      <c r="ES15" s="362"/>
      <c r="ET15" s="362"/>
      <c r="EU15" s="362"/>
      <c r="EV15" s="362"/>
      <c r="EW15" s="362"/>
      <c r="EX15" s="362"/>
      <c r="EY15" s="506"/>
      <c r="EZ15" s="361" t="s">
        <v>292</v>
      </c>
      <c r="FA15" s="362"/>
      <c r="FB15" s="362"/>
      <c r="FC15" s="362"/>
      <c r="FD15" s="362"/>
      <c r="FE15" s="362"/>
      <c r="FF15" s="362"/>
      <c r="FG15" s="363"/>
    </row>
    <row r="16" spans="2:164" ht="8.65" customHeight="1" x14ac:dyDescent="0.15">
      <c r="B16" s="422"/>
      <c r="C16" s="423"/>
      <c r="D16" s="423"/>
      <c r="E16" s="423"/>
      <c r="F16" s="423"/>
      <c r="G16" s="423"/>
      <c r="H16" s="423"/>
      <c r="I16" s="423"/>
      <c r="J16" s="423"/>
      <c r="K16" s="423"/>
      <c r="L16" s="423"/>
      <c r="M16" s="373"/>
      <c r="N16" s="374"/>
      <c r="O16" s="374"/>
      <c r="P16" s="374"/>
      <c r="Q16" s="374"/>
      <c r="R16" s="374"/>
      <c r="S16" s="374"/>
      <c r="T16" s="374"/>
      <c r="U16" s="374"/>
      <c r="V16" s="374"/>
      <c r="W16" s="374"/>
      <c r="X16" s="374"/>
      <c r="Y16" s="374"/>
      <c r="Z16" s="374"/>
      <c r="AA16" s="374"/>
      <c r="AB16" s="375"/>
      <c r="AC16" s="390"/>
      <c r="AD16" s="391"/>
      <c r="AE16" s="391"/>
      <c r="AF16" s="391"/>
      <c r="AG16" s="392"/>
      <c r="AH16" s="411"/>
      <c r="AI16" s="350"/>
      <c r="AJ16" s="350"/>
      <c r="AK16" s="354"/>
      <c r="AL16" s="390"/>
      <c r="AM16" s="391"/>
      <c r="AN16" s="391"/>
      <c r="AO16" s="391"/>
      <c r="AP16" s="392"/>
      <c r="AQ16" s="411"/>
      <c r="AR16" s="350"/>
      <c r="AS16" s="350"/>
      <c r="AT16" s="357"/>
      <c r="AU16" s="422"/>
      <c r="AV16" s="423"/>
      <c r="AW16" s="423"/>
      <c r="AX16" s="423"/>
      <c r="AY16" s="423"/>
      <c r="AZ16" s="423"/>
      <c r="BA16" s="423"/>
      <c r="BB16" s="423"/>
      <c r="BC16" s="423"/>
      <c r="BD16" s="505"/>
      <c r="BE16" s="346"/>
      <c r="BF16" s="347"/>
      <c r="BG16" s="347"/>
      <c r="BH16" s="347"/>
      <c r="BI16" s="347"/>
      <c r="BJ16" s="348"/>
      <c r="BK16" s="502"/>
      <c r="BL16" s="502"/>
      <c r="BM16" s="502"/>
      <c r="BN16" s="502"/>
      <c r="BO16" s="502"/>
      <c r="BP16" s="502"/>
      <c r="BQ16" s="503"/>
      <c r="BR16" s="346"/>
      <c r="BS16" s="347"/>
      <c r="BT16" s="347"/>
      <c r="BU16" s="347"/>
      <c r="BV16" s="347"/>
      <c r="BW16" s="347"/>
      <c r="BX16" s="356"/>
      <c r="BY16" s="507"/>
      <c r="BZ16" s="512"/>
      <c r="CA16" s="512"/>
      <c r="CB16" s="512"/>
      <c r="CC16" s="512"/>
      <c r="CD16" s="512"/>
      <c r="CE16" s="512"/>
      <c r="CF16" s="512"/>
      <c r="CG16" s="512"/>
      <c r="CH16" s="512"/>
      <c r="CI16" s="512"/>
      <c r="CJ16" s="512"/>
      <c r="CK16" s="512"/>
      <c r="CL16" s="512"/>
      <c r="CM16" s="364"/>
      <c r="CN16" s="365"/>
      <c r="CO16" s="365"/>
      <c r="CP16" s="365"/>
      <c r="CQ16" s="365"/>
      <c r="CR16" s="365"/>
      <c r="CS16" s="365"/>
      <c r="CT16" s="365"/>
      <c r="CU16" s="365"/>
      <c r="CV16" s="365"/>
      <c r="CW16" s="365"/>
      <c r="CX16" s="365"/>
      <c r="CY16" s="365"/>
      <c r="CZ16" s="365"/>
      <c r="DA16" s="365"/>
      <c r="DB16" s="365"/>
      <c r="DC16" s="507"/>
      <c r="DD16" s="364"/>
      <c r="DE16" s="365"/>
      <c r="DF16" s="365"/>
      <c r="DG16" s="365"/>
      <c r="DH16" s="365"/>
      <c r="DI16" s="366"/>
      <c r="DJ16" s="517"/>
      <c r="DK16" s="518"/>
      <c r="DL16" s="518"/>
      <c r="DM16" s="518"/>
      <c r="DN16" s="518"/>
      <c r="DO16" s="518"/>
      <c r="DP16" s="518"/>
      <c r="DQ16" s="518"/>
      <c r="DR16" s="518"/>
      <c r="DS16" s="518"/>
      <c r="DT16" s="518"/>
      <c r="DU16" s="518"/>
      <c r="DV16" s="518"/>
      <c r="DW16" s="518"/>
      <c r="DX16" s="518"/>
      <c r="DY16" s="518"/>
      <c r="DZ16" s="519"/>
      <c r="EA16" s="364"/>
      <c r="EB16" s="365"/>
      <c r="EC16" s="365"/>
      <c r="ED16" s="365"/>
      <c r="EE16" s="365"/>
      <c r="EF16" s="365"/>
      <c r="EG16" s="365"/>
      <c r="EH16" s="365"/>
      <c r="EI16" s="365"/>
      <c r="EJ16" s="365"/>
      <c r="EK16" s="365"/>
      <c r="EL16" s="365"/>
      <c r="EM16" s="365"/>
      <c r="EN16" s="365"/>
      <c r="EO16" s="365"/>
      <c r="EP16" s="365"/>
      <c r="EQ16" s="507"/>
      <c r="ER16" s="364"/>
      <c r="ES16" s="365"/>
      <c r="ET16" s="365"/>
      <c r="EU16" s="365"/>
      <c r="EV16" s="365"/>
      <c r="EW16" s="365"/>
      <c r="EX16" s="365"/>
      <c r="EY16" s="507"/>
      <c r="EZ16" s="364"/>
      <c r="FA16" s="365"/>
      <c r="FB16" s="365"/>
      <c r="FC16" s="365"/>
      <c r="FD16" s="365"/>
      <c r="FE16" s="365"/>
      <c r="FF16" s="365"/>
      <c r="FG16" s="366"/>
    </row>
    <row r="17" spans="2:163" ht="8.65" customHeight="1" x14ac:dyDescent="0.15">
      <c r="B17" s="422"/>
      <c r="C17" s="423"/>
      <c r="D17" s="423"/>
      <c r="E17" s="423"/>
      <c r="F17" s="423"/>
      <c r="G17" s="423"/>
      <c r="H17" s="423"/>
      <c r="I17" s="423"/>
      <c r="J17" s="423"/>
      <c r="K17" s="423"/>
      <c r="L17" s="423"/>
      <c r="M17" s="370" t="s">
        <v>276</v>
      </c>
      <c r="N17" s="371"/>
      <c r="O17" s="371"/>
      <c r="P17" s="371"/>
      <c r="Q17" s="371"/>
      <c r="R17" s="371"/>
      <c r="S17" s="371"/>
      <c r="T17" s="371"/>
      <c r="U17" s="371"/>
      <c r="V17" s="371"/>
      <c r="W17" s="371"/>
      <c r="X17" s="371"/>
      <c r="Y17" s="371"/>
      <c r="Z17" s="371"/>
      <c r="AA17" s="371"/>
      <c r="AB17" s="372"/>
      <c r="AC17" s="387">
        <v>12.2</v>
      </c>
      <c r="AD17" s="388"/>
      <c r="AE17" s="388"/>
      <c r="AF17" s="388"/>
      <c r="AG17" s="389"/>
      <c r="AH17" s="410">
        <f t="shared" ref="AH17" si="0">AC17</f>
        <v>12.2</v>
      </c>
      <c r="AI17" s="344"/>
      <c r="AJ17" s="344"/>
      <c r="AK17" s="352"/>
      <c r="AL17" s="387">
        <v>5.7</v>
      </c>
      <c r="AM17" s="388"/>
      <c r="AN17" s="388"/>
      <c r="AO17" s="388"/>
      <c r="AP17" s="389"/>
      <c r="AQ17" s="410">
        <f t="shared" ref="AQ17" si="1">AL17</f>
        <v>5.7</v>
      </c>
      <c r="AR17" s="344"/>
      <c r="AS17" s="344"/>
      <c r="AT17" s="355"/>
      <c r="AU17" s="422"/>
      <c r="AV17" s="423"/>
      <c r="AW17" s="423"/>
      <c r="AX17" s="423"/>
      <c r="AY17" s="423"/>
      <c r="AZ17" s="423"/>
      <c r="BA17" s="423"/>
      <c r="BB17" s="423"/>
      <c r="BC17" s="423"/>
      <c r="BD17" s="505"/>
      <c r="BE17" s="346"/>
      <c r="BF17" s="347"/>
      <c r="BG17" s="347"/>
      <c r="BH17" s="347"/>
      <c r="BI17" s="347"/>
      <c r="BJ17" s="348"/>
      <c r="BK17" s="502"/>
      <c r="BL17" s="502"/>
      <c r="BM17" s="502"/>
      <c r="BN17" s="502"/>
      <c r="BO17" s="502"/>
      <c r="BP17" s="502"/>
      <c r="BQ17" s="503"/>
      <c r="BR17" s="346"/>
      <c r="BS17" s="347"/>
      <c r="BT17" s="347"/>
      <c r="BU17" s="347"/>
      <c r="BV17" s="347"/>
      <c r="BW17" s="347"/>
      <c r="BX17" s="356"/>
      <c r="BY17" s="507"/>
      <c r="BZ17" s="512"/>
      <c r="CA17" s="512"/>
      <c r="CB17" s="512"/>
      <c r="CC17" s="512"/>
      <c r="CD17" s="512"/>
      <c r="CE17" s="512"/>
      <c r="CF17" s="512"/>
      <c r="CG17" s="512"/>
      <c r="CH17" s="512"/>
      <c r="CI17" s="512"/>
      <c r="CJ17" s="512"/>
      <c r="CK17" s="512"/>
      <c r="CL17" s="512"/>
      <c r="CM17" s="364"/>
      <c r="CN17" s="365"/>
      <c r="CO17" s="365"/>
      <c r="CP17" s="365"/>
      <c r="CQ17" s="365"/>
      <c r="CR17" s="365"/>
      <c r="CS17" s="365"/>
      <c r="CT17" s="365"/>
      <c r="CU17" s="365"/>
      <c r="CV17" s="365"/>
      <c r="CW17" s="365"/>
      <c r="CX17" s="365"/>
      <c r="CY17" s="365"/>
      <c r="CZ17" s="365"/>
      <c r="DA17" s="365"/>
      <c r="DB17" s="365"/>
      <c r="DC17" s="507"/>
      <c r="DD17" s="364"/>
      <c r="DE17" s="365"/>
      <c r="DF17" s="365"/>
      <c r="DG17" s="365"/>
      <c r="DH17" s="365"/>
      <c r="DI17" s="366"/>
      <c r="DJ17" s="517"/>
      <c r="DK17" s="518"/>
      <c r="DL17" s="518"/>
      <c r="DM17" s="518"/>
      <c r="DN17" s="518"/>
      <c r="DO17" s="518"/>
      <c r="DP17" s="518"/>
      <c r="DQ17" s="518"/>
      <c r="DR17" s="518"/>
      <c r="DS17" s="518"/>
      <c r="DT17" s="518"/>
      <c r="DU17" s="518"/>
      <c r="DV17" s="518"/>
      <c r="DW17" s="518"/>
      <c r="DX17" s="518"/>
      <c r="DY17" s="518"/>
      <c r="DZ17" s="519"/>
      <c r="EA17" s="364"/>
      <c r="EB17" s="365"/>
      <c r="EC17" s="365"/>
      <c r="ED17" s="365"/>
      <c r="EE17" s="365"/>
      <c r="EF17" s="365"/>
      <c r="EG17" s="365"/>
      <c r="EH17" s="365"/>
      <c r="EI17" s="365"/>
      <c r="EJ17" s="365"/>
      <c r="EK17" s="365"/>
      <c r="EL17" s="365"/>
      <c r="EM17" s="365"/>
      <c r="EN17" s="365"/>
      <c r="EO17" s="365"/>
      <c r="EP17" s="365"/>
      <c r="EQ17" s="507"/>
      <c r="ER17" s="364"/>
      <c r="ES17" s="365"/>
      <c r="ET17" s="365"/>
      <c r="EU17" s="365"/>
      <c r="EV17" s="365"/>
      <c r="EW17" s="365"/>
      <c r="EX17" s="365"/>
      <c r="EY17" s="507"/>
      <c r="EZ17" s="364"/>
      <c r="FA17" s="365"/>
      <c r="FB17" s="365"/>
      <c r="FC17" s="365"/>
      <c r="FD17" s="365"/>
      <c r="FE17" s="365"/>
      <c r="FF17" s="365"/>
      <c r="FG17" s="366"/>
    </row>
    <row r="18" spans="2:163" ht="8.65" customHeight="1" x14ac:dyDescent="0.15">
      <c r="B18" s="422"/>
      <c r="C18" s="423"/>
      <c r="D18" s="423"/>
      <c r="E18" s="423"/>
      <c r="F18" s="423"/>
      <c r="G18" s="423"/>
      <c r="H18" s="423"/>
      <c r="I18" s="423"/>
      <c r="J18" s="423"/>
      <c r="K18" s="423"/>
      <c r="L18" s="423"/>
      <c r="M18" s="373"/>
      <c r="N18" s="374"/>
      <c r="O18" s="374"/>
      <c r="P18" s="374"/>
      <c r="Q18" s="374"/>
      <c r="R18" s="374"/>
      <c r="S18" s="374"/>
      <c r="T18" s="374"/>
      <c r="U18" s="374"/>
      <c r="V18" s="374"/>
      <c r="W18" s="374"/>
      <c r="X18" s="374"/>
      <c r="Y18" s="374"/>
      <c r="Z18" s="374"/>
      <c r="AA18" s="374"/>
      <c r="AB18" s="375"/>
      <c r="AC18" s="390"/>
      <c r="AD18" s="391"/>
      <c r="AE18" s="391"/>
      <c r="AF18" s="391"/>
      <c r="AG18" s="392"/>
      <c r="AH18" s="411"/>
      <c r="AI18" s="350"/>
      <c r="AJ18" s="350"/>
      <c r="AK18" s="354"/>
      <c r="AL18" s="390"/>
      <c r="AM18" s="391"/>
      <c r="AN18" s="391"/>
      <c r="AO18" s="391"/>
      <c r="AP18" s="392"/>
      <c r="AQ18" s="411"/>
      <c r="AR18" s="350"/>
      <c r="AS18" s="350"/>
      <c r="AT18" s="357"/>
      <c r="AU18" s="422"/>
      <c r="AV18" s="423"/>
      <c r="AW18" s="423"/>
      <c r="AX18" s="423"/>
      <c r="AY18" s="423"/>
      <c r="AZ18" s="423"/>
      <c r="BA18" s="423"/>
      <c r="BB18" s="423"/>
      <c r="BC18" s="423"/>
      <c r="BD18" s="505"/>
      <c r="BE18" s="346"/>
      <c r="BF18" s="347"/>
      <c r="BG18" s="347"/>
      <c r="BH18" s="347"/>
      <c r="BI18" s="347"/>
      <c r="BJ18" s="348"/>
      <c r="BK18" s="502"/>
      <c r="BL18" s="502"/>
      <c r="BM18" s="502"/>
      <c r="BN18" s="502"/>
      <c r="BO18" s="502"/>
      <c r="BP18" s="502"/>
      <c r="BQ18" s="503"/>
      <c r="BR18" s="346"/>
      <c r="BS18" s="347"/>
      <c r="BT18" s="347"/>
      <c r="BU18" s="347"/>
      <c r="BV18" s="347"/>
      <c r="BW18" s="347"/>
      <c r="BX18" s="356"/>
      <c r="BY18" s="508"/>
      <c r="BZ18" s="513"/>
      <c r="CA18" s="513"/>
      <c r="CB18" s="513"/>
      <c r="CC18" s="513"/>
      <c r="CD18" s="513"/>
      <c r="CE18" s="513"/>
      <c r="CF18" s="513"/>
      <c r="CG18" s="513"/>
      <c r="CH18" s="513"/>
      <c r="CI18" s="513"/>
      <c r="CJ18" s="513"/>
      <c r="CK18" s="513"/>
      <c r="CL18" s="513"/>
      <c r="CM18" s="367"/>
      <c r="CN18" s="368"/>
      <c r="CO18" s="368"/>
      <c r="CP18" s="368"/>
      <c r="CQ18" s="368"/>
      <c r="CR18" s="368"/>
      <c r="CS18" s="368"/>
      <c r="CT18" s="368"/>
      <c r="CU18" s="368"/>
      <c r="CV18" s="368"/>
      <c r="CW18" s="368"/>
      <c r="CX18" s="368"/>
      <c r="CY18" s="368"/>
      <c r="CZ18" s="368"/>
      <c r="DA18" s="368"/>
      <c r="DB18" s="368"/>
      <c r="DC18" s="508"/>
      <c r="DD18" s="367"/>
      <c r="DE18" s="368"/>
      <c r="DF18" s="368"/>
      <c r="DG18" s="368"/>
      <c r="DH18" s="368"/>
      <c r="DI18" s="369"/>
      <c r="DJ18" s="520"/>
      <c r="DK18" s="521"/>
      <c r="DL18" s="521"/>
      <c r="DM18" s="521"/>
      <c r="DN18" s="521"/>
      <c r="DO18" s="521"/>
      <c r="DP18" s="521"/>
      <c r="DQ18" s="521"/>
      <c r="DR18" s="521"/>
      <c r="DS18" s="521"/>
      <c r="DT18" s="521"/>
      <c r="DU18" s="521"/>
      <c r="DV18" s="521"/>
      <c r="DW18" s="521"/>
      <c r="DX18" s="521"/>
      <c r="DY18" s="521"/>
      <c r="DZ18" s="522"/>
      <c r="EA18" s="367"/>
      <c r="EB18" s="368"/>
      <c r="EC18" s="368"/>
      <c r="ED18" s="368"/>
      <c r="EE18" s="368"/>
      <c r="EF18" s="368"/>
      <c r="EG18" s="368"/>
      <c r="EH18" s="368"/>
      <c r="EI18" s="368"/>
      <c r="EJ18" s="368"/>
      <c r="EK18" s="368"/>
      <c r="EL18" s="368"/>
      <c r="EM18" s="368"/>
      <c r="EN18" s="368"/>
      <c r="EO18" s="368"/>
      <c r="EP18" s="368"/>
      <c r="EQ18" s="508"/>
      <c r="ER18" s="367"/>
      <c r="ES18" s="368"/>
      <c r="ET18" s="368"/>
      <c r="EU18" s="368"/>
      <c r="EV18" s="368"/>
      <c r="EW18" s="368"/>
      <c r="EX18" s="368"/>
      <c r="EY18" s="508"/>
      <c r="EZ18" s="367"/>
      <c r="FA18" s="368"/>
      <c r="FB18" s="368"/>
      <c r="FC18" s="368"/>
      <c r="FD18" s="368"/>
      <c r="FE18" s="368"/>
      <c r="FF18" s="368"/>
      <c r="FG18" s="369"/>
    </row>
    <row r="19" spans="2:163" ht="8.65" customHeight="1" x14ac:dyDescent="0.15">
      <c r="B19" s="422"/>
      <c r="C19" s="423"/>
      <c r="D19" s="423"/>
      <c r="E19" s="423"/>
      <c r="F19" s="423"/>
      <c r="G19" s="423"/>
      <c r="H19" s="423"/>
      <c r="I19" s="423"/>
      <c r="J19" s="423"/>
      <c r="K19" s="423"/>
      <c r="L19" s="423"/>
      <c r="M19" s="370" t="s">
        <v>275</v>
      </c>
      <c r="N19" s="371"/>
      <c r="O19" s="371"/>
      <c r="P19" s="371"/>
      <c r="Q19" s="371"/>
      <c r="R19" s="371"/>
      <c r="S19" s="371"/>
      <c r="T19" s="371"/>
      <c r="U19" s="371"/>
      <c r="V19" s="371"/>
      <c r="W19" s="371"/>
      <c r="X19" s="371"/>
      <c r="Y19" s="371"/>
      <c r="Z19" s="371"/>
      <c r="AA19" s="371"/>
      <c r="AB19" s="372"/>
      <c r="AC19" s="343">
        <v>12</v>
      </c>
      <c r="AD19" s="344"/>
      <c r="AE19" s="344"/>
      <c r="AF19" s="344"/>
      <c r="AG19" s="345"/>
      <c r="AH19" s="410">
        <f t="shared" ref="AH19" si="2">AC19</f>
        <v>12</v>
      </c>
      <c r="AI19" s="344"/>
      <c r="AJ19" s="344"/>
      <c r="AK19" s="352"/>
      <c r="AL19" s="343">
        <v>6</v>
      </c>
      <c r="AM19" s="344"/>
      <c r="AN19" s="344"/>
      <c r="AO19" s="344"/>
      <c r="AP19" s="345"/>
      <c r="AQ19" s="410">
        <f t="shared" ref="AQ19" si="3">AL19</f>
        <v>6</v>
      </c>
      <c r="AR19" s="344"/>
      <c r="AS19" s="344"/>
      <c r="AT19" s="355"/>
      <c r="AU19" s="422"/>
      <c r="AV19" s="423"/>
      <c r="AW19" s="423"/>
      <c r="AX19" s="423"/>
      <c r="AY19" s="423"/>
      <c r="AZ19" s="423"/>
      <c r="BA19" s="423"/>
      <c r="BB19" s="423"/>
      <c r="BC19" s="423"/>
      <c r="BD19" s="505"/>
      <c r="BE19" s="346"/>
      <c r="BF19" s="347"/>
      <c r="BG19" s="347"/>
      <c r="BH19" s="347"/>
      <c r="BI19" s="347"/>
      <c r="BJ19" s="348"/>
      <c r="BK19" s="502"/>
      <c r="BL19" s="502"/>
      <c r="BM19" s="502"/>
      <c r="BN19" s="502"/>
      <c r="BO19" s="502"/>
      <c r="BP19" s="502"/>
      <c r="BQ19" s="503"/>
      <c r="BR19" s="346"/>
      <c r="BS19" s="347"/>
      <c r="BT19" s="347"/>
      <c r="BU19" s="347"/>
      <c r="BV19" s="347"/>
      <c r="BW19" s="347"/>
      <c r="BX19" s="356"/>
      <c r="BY19" s="371" t="s">
        <v>291</v>
      </c>
      <c r="BZ19" s="371"/>
      <c r="CA19" s="371"/>
      <c r="CB19" s="371"/>
      <c r="CC19" s="371"/>
      <c r="CD19" s="371"/>
      <c r="CE19" s="371"/>
      <c r="CF19" s="371"/>
      <c r="CG19" s="482"/>
      <c r="CH19" s="485">
        <v>7.0000000000000007E-2</v>
      </c>
      <c r="CI19" s="485"/>
      <c r="CJ19" s="485"/>
      <c r="CK19" s="485"/>
      <c r="CL19" s="486"/>
      <c r="CM19" s="491" t="s">
        <v>290</v>
      </c>
      <c r="CN19" s="371"/>
      <c r="CO19" s="371"/>
      <c r="CP19" s="371"/>
      <c r="CQ19" s="371"/>
      <c r="CR19" s="371"/>
      <c r="CS19" s="371"/>
      <c r="CT19" s="371"/>
      <c r="CU19" s="371"/>
      <c r="CV19" s="371"/>
      <c r="CW19" s="371"/>
      <c r="CX19" s="371"/>
      <c r="CY19" s="371"/>
      <c r="CZ19" s="371"/>
      <c r="DA19" s="371"/>
      <c r="DB19" s="371"/>
      <c r="DC19" s="482"/>
      <c r="DD19" s="495">
        <v>0.68</v>
      </c>
      <c r="DE19" s="485"/>
      <c r="DF19" s="485"/>
      <c r="DG19" s="485"/>
      <c r="DH19" s="485"/>
      <c r="DI19" s="496"/>
      <c r="DJ19" s="412" t="s">
        <v>356</v>
      </c>
      <c r="DK19" s="413"/>
      <c r="DL19" s="413"/>
      <c r="DM19" s="413"/>
      <c r="DN19" s="413"/>
      <c r="DO19" s="413"/>
      <c r="DP19" s="413"/>
      <c r="DQ19" s="413"/>
      <c r="DR19" s="413"/>
      <c r="DS19" s="413"/>
      <c r="DT19" s="413"/>
      <c r="DU19" s="413"/>
      <c r="DV19" s="413"/>
      <c r="DW19" s="413"/>
      <c r="DX19" s="413"/>
      <c r="DY19" s="413"/>
      <c r="DZ19" s="414"/>
      <c r="EA19" s="378" t="s">
        <v>268</v>
      </c>
      <c r="EB19" s="378"/>
      <c r="EC19" s="378"/>
      <c r="ED19" s="378"/>
      <c r="EE19" s="378"/>
      <c r="EF19" s="378"/>
      <c r="EG19" s="378"/>
      <c r="EH19" s="378"/>
      <c r="EI19" s="378"/>
      <c r="EJ19" s="378"/>
      <c r="EK19" s="378"/>
      <c r="EL19" s="378"/>
      <c r="EM19" s="378"/>
      <c r="EN19" s="378"/>
      <c r="EO19" s="378"/>
      <c r="EP19" s="378"/>
      <c r="EQ19" s="378"/>
      <c r="ER19" s="379">
        <v>2.93</v>
      </c>
      <c r="ES19" s="379"/>
      <c r="ET19" s="379"/>
      <c r="EU19" s="379"/>
      <c r="EV19" s="379"/>
      <c r="EW19" s="379"/>
      <c r="EX19" s="379"/>
      <c r="EY19" s="379"/>
      <c r="EZ19" s="376"/>
      <c r="FA19" s="376"/>
      <c r="FB19" s="376"/>
      <c r="FC19" s="376"/>
      <c r="FD19" s="376"/>
      <c r="FE19" s="376"/>
      <c r="FF19" s="376"/>
      <c r="FG19" s="377"/>
    </row>
    <row r="20" spans="2:163" ht="8.65" customHeight="1" x14ac:dyDescent="0.15">
      <c r="B20" s="422"/>
      <c r="C20" s="423"/>
      <c r="D20" s="423"/>
      <c r="E20" s="423"/>
      <c r="F20" s="423"/>
      <c r="G20" s="423"/>
      <c r="H20" s="423"/>
      <c r="I20" s="423"/>
      <c r="J20" s="423"/>
      <c r="K20" s="423"/>
      <c r="L20" s="423"/>
      <c r="M20" s="373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4"/>
      <c r="AA20" s="374"/>
      <c r="AB20" s="375"/>
      <c r="AC20" s="349"/>
      <c r="AD20" s="350"/>
      <c r="AE20" s="350"/>
      <c r="AF20" s="350"/>
      <c r="AG20" s="351"/>
      <c r="AH20" s="411"/>
      <c r="AI20" s="350"/>
      <c r="AJ20" s="350"/>
      <c r="AK20" s="354"/>
      <c r="AL20" s="349"/>
      <c r="AM20" s="350"/>
      <c r="AN20" s="350"/>
      <c r="AO20" s="350"/>
      <c r="AP20" s="351"/>
      <c r="AQ20" s="411"/>
      <c r="AR20" s="350"/>
      <c r="AS20" s="350"/>
      <c r="AT20" s="357"/>
      <c r="AU20" s="424"/>
      <c r="AV20" s="374"/>
      <c r="AW20" s="374"/>
      <c r="AX20" s="374"/>
      <c r="AY20" s="374"/>
      <c r="AZ20" s="374"/>
      <c r="BA20" s="374"/>
      <c r="BB20" s="374"/>
      <c r="BC20" s="374"/>
      <c r="BD20" s="375"/>
      <c r="BE20" s="346"/>
      <c r="BF20" s="347"/>
      <c r="BG20" s="347"/>
      <c r="BH20" s="347"/>
      <c r="BI20" s="347"/>
      <c r="BJ20" s="348"/>
      <c r="BK20" s="391"/>
      <c r="BL20" s="391"/>
      <c r="BM20" s="391"/>
      <c r="BN20" s="391"/>
      <c r="BO20" s="391"/>
      <c r="BP20" s="391"/>
      <c r="BQ20" s="504"/>
      <c r="BR20" s="346"/>
      <c r="BS20" s="347"/>
      <c r="BT20" s="347"/>
      <c r="BU20" s="347"/>
      <c r="BV20" s="347"/>
      <c r="BW20" s="347"/>
      <c r="BX20" s="356"/>
      <c r="BY20" s="423"/>
      <c r="BZ20" s="423"/>
      <c r="CA20" s="423"/>
      <c r="CB20" s="423"/>
      <c r="CC20" s="423"/>
      <c r="CD20" s="423"/>
      <c r="CE20" s="423"/>
      <c r="CF20" s="423"/>
      <c r="CG20" s="483"/>
      <c r="CH20" s="487"/>
      <c r="CI20" s="487"/>
      <c r="CJ20" s="487"/>
      <c r="CK20" s="487"/>
      <c r="CL20" s="488"/>
      <c r="CM20" s="492"/>
      <c r="CN20" s="423"/>
      <c r="CO20" s="423"/>
      <c r="CP20" s="423"/>
      <c r="CQ20" s="423"/>
      <c r="CR20" s="423"/>
      <c r="CS20" s="423"/>
      <c r="CT20" s="423"/>
      <c r="CU20" s="423"/>
      <c r="CV20" s="423"/>
      <c r="CW20" s="423"/>
      <c r="CX20" s="423"/>
      <c r="CY20" s="423"/>
      <c r="CZ20" s="423"/>
      <c r="DA20" s="423"/>
      <c r="DB20" s="423"/>
      <c r="DC20" s="483"/>
      <c r="DD20" s="497"/>
      <c r="DE20" s="487"/>
      <c r="DF20" s="487"/>
      <c r="DG20" s="487"/>
      <c r="DH20" s="487"/>
      <c r="DI20" s="498"/>
      <c r="DJ20" s="415"/>
      <c r="DK20" s="416"/>
      <c r="DL20" s="416"/>
      <c r="DM20" s="416"/>
      <c r="DN20" s="416"/>
      <c r="DO20" s="416"/>
      <c r="DP20" s="416"/>
      <c r="DQ20" s="416"/>
      <c r="DR20" s="416"/>
      <c r="DS20" s="416"/>
      <c r="DT20" s="416"/>
      <c r="DU20" s="416"/>
      <c r="DV20" s="416"/>
      <c r="DW20" s="416"/>
      <c r="DX20" s="416"/>
      <c r="DY20" s="416"/>
      <c r="DZ20" s="417"/>
      <c r="EA20" s="378"/>
      <c r="EB20" s="378"/>
      <c r="EC20" s="378"/>
      <c r="ED20" s="378"/>
      <c r="EE20" s="378"/>
      <c r="EF20" s="378"/>
      <c r="EG20" s="378"/>
      <c r="EH20" s="378"/>
      <c r="EI20" s="378"/>
      <c r="EJ20" s="378"/>
      <c r="EK20" s="378"/>
      <c r="EL20" s="378"/>
      <c r="EM20" s="378"/>
      <c r="EN20" s="378"/>
      <c r="EO20" s="378"/>
      <c r="EP20" s="378"/>
      <c r="EQ20" s="378"/>
      <c r="ER20" s="379"/>
      <c r="ES20" s="379"/>
      <c r="ET20" s="379"/>
      <c r="EU20" s="379"/>
      <c r="EV20" s="379"/>
      <c r="EW20" s="379"/>
      <c r="EX20" s="379"/>
      <c r="EY20" s="379"/>
      <c r="EZ20" s="376"/>
      <c r="FA20" s="376"/>
      <c r="FB20" s="376"/>
      <c r="FC20" s="376"/>
      <c r="FD20" s="376"/>
      <c r="FE20" s="376"/>
      <c r="FF20" s="376"/>
      <c r="FG20" s="377"/>
    </row>
    <row r="21" spans="2:163" ht="8.65" customHeight="1" x14ac:dyDescent="0.15">
      <c r="B21" s="422"/>
      <c r="C21" s="423"/>
      <c r="D21" s="423"/>
      <c r="E21" s="423"/>
      <c r="F21" s="423"/>
      <c r="G21" s="423"/>
      <c r="H21" s="423"/>
      <c r="I21" s="423"/>
      <c r="J21" s="423"/>
      <c r="K21" s="423"/>
      <c r="L21" s="423"/>
      <c r="M21" s="370" t="s">
        <v>273</v>
      </c>
      <c r="N21" s="371"/>
      <c r="O21" s="371"/>
      <c r="P21" s="371"/>
      <c r="Q21" s="371"/>
      <c r="R21" s="371"/>
      <c r="S21" s="371"/>
      <c r="T21" s="371"/>
      <c r="U21" s="371"/>
      <c r="V21" s="371"/>
      <c r="W21" s="371"/>
      <c r="X21" s="371"/>
      <c r="Y21" s="371"/>
      <c r="Z21" s="371"/>
      <c r="AA21" s="371"/>
      <c r="AB21" s="372"/>
      <c r="AC21" s="343">
        <v>11.7</v>
      </c>
      <c r="AD21" s="344"/>
      <c r="AE21" s="344"/>
      <c r="AF21" s="344"/>
      <c r="AG21" s="345"/>
      <c r="AH21" s="410">
        <f t="shared" ref="AH21" si="4">AC21</f>
        <v>11.7</v>
      </c>
      <c r="AI21" s="344"/>
      <c r="AJ21" s="344"/>
      <c r="AK21" s="352"/>
      <c r="AL21" s="343">
        <v>5.8</v>
      </c>
      <c r="AM21" s="344"/>
      <c r="AN21" s="344"/>
      <c r="AO21" s="344"/>
      <c r="AP21" s="345"/>
      <c r="AQ21" s="410">
        <f t="shared" ref="AQ21" si="5">AL21</f>
        <v>5.8</v>
      </c>
      <c r="AR21" s="344"/>
      <c r="AS21" s="344"/>
      <c r="AT21" s="355"/>
      <c r="AU21" s="381" t="s">
        <v>289</v>
      </c>
      <c r="AV21" s="382"/>
      <c r="AW21" s="382"/>
      <c r="AX21" s="382"/>
      <c r="AY21" s="382"/>
      <c r="AZ21" s="382"/>
      <c r="BA21" s="382"/>
      <c r="BB21" s="382"/>
      <c r="BC21" s="382"/>
      <c r="BD21" s="407"/>
      <c r="BE21" s="346"/>
      <c r="BF21" s="347"/>
      <c r="BG21" s="347"/>
      <c r="BH21" s="347"/>
      <c r="BI21" s="347"/>
      <c r="BJ21" s="348"/>
      <c r="BK21" s="344">
        <v>5.5</v>
      </c>
      <c r="BL21" s="344"/>
      <c r="BM21" s="344"/>
      <c r="BN21" s="344"/>
      <c r="BO21" s="344"/>
      <c r="BP21" s="344"/>
      <c r="BQ21" s="352"/>
      <c r="BR21" s="346"/>
      <c r="BS21" s="347"/>
      <c r="BT21" s="347"/>
      <c r="BU21" s="347"/>
      <c r="BV21" s="347"/>
      <c r="BW21" s="347"/>
      <c r="BX21" s="356"/>
      <c r="BY21" s="423"/>
      <c r="BZ21" s="423"/>
      <c r="CA21" s="423"/>
      <c r="CB21" s="423"/>
      <c r="CC21" s="423"/>
      <c r="CD21" s="423"/>
      <c r="CE21" s="423"/>
      <c r="CF21" s="423"/>
      <c r="CG21" s="483"/>
      <c r="CH21" s="487"/>
      <c r="CI21" s="487"/>
      <c r="CJ21" s="487"/>
      <c r="CK21" s="487"/>
      <c r="CL21" s="488"/>
      <c r="CM21" s="492"/>
      <c r="CN21" s="423"/>
      <c r="CO21" s="423"/>
      <c r="CP21" s="423"/>
      <c r="CQ21" s="423"/>
      <c r="CR21" s="423"/>
      <c r="CS21" s="423"/>
      <c r="CT21" s="423"/>
      <c r="CU21" s="423"/>
      <c r="CV21" s="423"/>
      <c r="CW21" s="423"/>
      <c r="CX21" s="423"/>
      <c r="CY21" s="423"/>
      <c r="CZ21" s="423"/>
      <c r="DA21" s="423"/>
      <c r="DB21" s="423"/>
      <c r="DC21" s="483"/>
      <c r="DD21" s="497"/>
      <c r="DE21" s="487"/>
      <c r="DF21" s="487"/>
      <c r="DG21" s="487"/>
      <c r="DH21" s="487"/>
      <c r="DI21" s="498"/>
      <c r="DJ21" s="415"/>
      <c r="DK21" s="416"/>
      <c r="DL21" s="416"/>
      <c r="DM21" s="416"/>
      <c r="DN21" s="416"/>
      <c r="DO21" s="416"/>
      <c r="DP21" s="416"/>
      <c r="DQ21" s="416"/>
      <c r="DR21" s="416"/>
      <c r="DS21" s="416"/>
      <c r="DT21" s="416"/>
      <c r="DU21" s="416"/>
      <c r="DV21" s="416"/>
      <c r="DW21" s="416"/>
      <c r="DX21" s="416"/>
      <c r="DY21" s="416"/>
      <c r="DZ21" s="417"/>
      <c r="EA21" s="494" t="s">
        <v>266</v>
      </c>
      <c r="EB21" s="494"/>
      <c r="EC21" s="494"/>
      <c r="ED21" s="494"/>
      <c r="EE21" s="494"/>
      <c r="EF21" s="494"/>
      <c r="EG21" s="494"/>
      <c r="EH21" s="494"/>
      <c r="EI21" s="494"/>
      <c r="EJ21" s="494"/>
      <c r="EK21" s="494"/>
      <c r="EL21" s="494"/>
      <c r="EM21" s="494"/>
      <c r="EN21" s="494"/>
      <c r="EO21" s="494"/>
      <c r="EP21" s="494"/>
      <c r="EQ21" s="494"/>
      <c r="ER21" s="380">
        <v>3.09</v>
      </c>
      <c r="ES21" s="380"/>
      <c r="ET21" s="380"/>
      <c r="EU21" s="380"/>
      <c r="EV21" s="380"/>
      <c r="EW21" s="380"/>
      <c r="EX21" s="380"/>
      <c r="EY21" s="380"/>
      <c r="EZ21" s="376"/>
      <c r="FA21" s="376"/>
      <c r="FB21" s="376"/>
      <c r="FC21" s="376"/>
      <c r="FD21" s="376"/>
      <c r="FE21" s="376"/>
      <c r="FF21" s="376"/>
      <c r="FG21" s="377"/>
    </row>
    <row r="22" spans="2:163" ht="8.65" customHeight="1" x14ac:dyDescent="0.15">
      <c r="B22" s="424"/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73"/>
      <c r="N22" s="374"/>
      <c r="O22" s="374"/>
      <c r="P22" s="374"/>
      <c r="Q22" s="374"/>
      <c r="R22" s="374"/>
      <c r="S22" s="374"/>
      <c r="T22" s="374"/>
      <c r="U22" s="374"/>
      <c r="V22" s="374"/>
      <c r="W22" s="374"/>
      <c r="X22" s="374"/>
      <c r="Y22" s="374"/>
      <c r="Z22" s="374"/>
      <c r="AA22" s="374"/>
      <c r="AB22" s="375"/>
      <c r="AC22" s="349"/>
      <c r="AD22" s="350"/>
      <c r="AE22" s="350"/>
      <c r="AF22" s="350"/>
      <c r="AG22" s="351"/>
      <c r="AH22" s="411"/>
      <c r="AI22" s="350"/>
      <c r="AJ22" s="350"/>
      <c r="AK22" s="354"/>
      <c r="AL22" s="349"/>
      <c r="AM22" s="350"/>
      <c r="AN22" s="350"/>
      <c r="AO22" s="350"/>
      <c r="AP22" s="351"/>
      <c r="AQ22" s="411"/>
      <c r="AR22" s="350"/>
      <c r="AS22" s="350"/>
      <c r="AT22" s="357"/>
      <c r="AU22" s="383"/>
      <c r="AV22" s="384"/>
      <c r="AW22" s="384"/>
      <c r="AX22" s="384"/>
      <c r="AY22" s="384"/>
      <c r="AZ22" s="384"/>
      <c r="BA22" s="384"/>
      <c r="BB22" s="384"/>
      <c r="BC22" s="384"/>
      <c r="BD22" s="408"/>
      <c r="BE22" s="346"/>
      <c r="BF22" s="347"/>
      <c r="BG22" s="347"/>
      <c r="BH22" s="347"/>
      <c r="BI22" s="347"/>
      <c r="BJ22" s="348"/>
      <c r="BK22" s="347"/>
      <c r="BL22" s="347"/>
      <c r="BM22" s="347"/>
      <c r="BN22" s="347"/>
      <c r="BO22" s="347"/>
      <c r="BP22" s="347"/>
      <c r="BQ22" s="353"/>
      <c r="BR22" s="346"/>
      <c r="BS22" s="347"/>
      <c r="BT22" s="347"/>
      <c r="BU22" s="347"/>
      <c r="BV22" s="347"/>
      <c r="BW22" s="347"/>
      <c r="BX22" s="356"/>
      <c r="BY22" s="423"/>
      <c r="BZ22" s="423"/>
      <c r="CA22" s="423"/>
      <c r="CB22" s="423"/>
      <c r="CC22" s="423"/>
      <c r="CD22" s="423"/>
      <c r="CE22" s="423"/>
      <c r="CF22" s="423"/>
      <c r="CG22" s="483"/>
      <c r="CH22" s="487"/>
      <c r="CI22" s="487"/>
      <c r="CJ22" s="487"/>
      <c r="CK22" s="487"/>
      <c r="CL22" s="488"/>
      <c r="CM22" s="492"/>
      <c r="CN22" s="423"/>
      <c r="CO22" s="423"/>
      <c r="CP22" s="423"/>
      <c r="CQ22" s="423"/>
      <c r="CR22" s="423"/>
      <c r="CS22" s="423"/>
      <c r="CT22" s="423"/>
      <c r="CU22" s="423"/>
      <c r="CV22" s="423"/>
      <c r="CW22" s="423"/>
      <c r="CX22" s="423"/>
      <c r="CY22" s="423"/>
      <c r="CZ22" s="423"/>
      <c r="DA22" s="423"/>
      <c r="DB22" s="423"/>
      <c r="DC22" s="483"/>
      <c r="DD22" s="497"/>
      <c r="DE22" s="487"/>
      <c r="DF22" s="487"/>
      <c r="DG22" s="487"/>
      <c r="DH22" s="487"/>
      <c r="DI22" s="498"/>
      <c r="DJ22" s="415"/>
      <c r="DK22" s="416"/>
      <c r="DL22" s="416"/>
      <c r="DM22" s="416"/>
      <c r="DN22" s="416"/>
      <c r="DO22" s="416"/>
      <c r="DP22" s="416"/>
      <c r="DQ22" s="416"/>
      <c r="DR22" s="416"/>
      <c r="DS22" s="416"/>
      <c r="DT22" s="416"/>
      <c r="DU22" s="416"/>
      <c r="DV22" s="416"/>
      <c r="DW22" s="416"/>
      <c r="DX22" s="416"/>
      <c r="DY22" s="416"/>
      <c r="DZ22" s="417"/>
      <c r="EA22" s="494"/>
      <c r="EB22" s="494"/>
      <c r="EC22" s="494"/>
      <c r="ED22" s="494"/>
      <c r="EE22" s="494"/>
      <c r="EF22" s="494"/>
      <c r="EG22" s="494"/>
      <c r="EH22" s="494"/>
      <c r="EI22" s="494"/>
      <c r="EJ22" s="494"/>
      <c r="EK22" s="494"/>
      <c r="EL22" s="494"/>
      <c r="EM22" s="494"/>
      <c r="EN22" s="494"/>
      <c r="EO22" s="494"/>
      <c r="EP22" s="494"/>
      <c r="EQ22" s="494"/>
      <c r="ER22" s="380"/>
      <c r="ES22" s="380"/>
      <c r="ET22" s="380"/>
      <c r="EU22" s="380"/>
      <c r="EV22" s="380"/>
      <c r="EW22" s="380"/>
      <c r="EX22" s="380"/>
      <c r="EY22" s="380"/>
      <c r="EZ22" s="376"/>
      <c r="FA22" s="376"/>
      <c r="FB22" s="376"/>
      <c r="FC22" s="376"/>
      <c r="FD22" s="376"/>
      <c r="FE22" s="376"/>
      <c r="FF22" s="376"/>
      <c r="FG22" s="377"/>
    </row>
    <row r="23" spans="2:163" ht="8.65" customHeight="1" x14ac:dyDescent="0.15">
      <c r="B23" s="381" t="s">
        <v>288</v>
      </c>
      <c r="C23" s="382"/>
      <c r="D23" s="382"/>
      <c r="E23" s="382"/>
      <c r="F23" s="382"/>
      <c r="G23" s="382"/>
      <c r="H23" s="382"/>
      <c r="I23" s="382"/>
      <c r="J23" s="382"/>
      <c r="K23" s="382"/>
      <c r="L23" s="382"/>
      <c r="M23" s="370" t="s">
        <v>280</v>
      </c>
      <c r="N23" s="371"/>
      <c r="O23" s="371"/>
      <c r="P23" s="371"/>
      <c r="Q23" s="371"/>
      <c r="R23" s="371"/>
      <c r="S23" s="371"/>
      <c r="T23" s="371"/>
      <c r="U23" s="371"/>
      <c r="V23" s="371"/>
      <c r="W23" s="371"/>
      <c r="X23" s="371"/>
      <c r="Y23" s="371"/>
      <c r="Z23" s="371"/>
      <c r="AA23" s="371"/>
      <c r="AB23" s="372"/>
      <c r="AC23" s="343">
        <v>11.7</v>
      </c>
      <c r="AD23" s="344"/>
      <c r="AE23" s="344"/>
      <c r="AF23" s="344"/>
      <c r="AG23" s="345"/>
      <c r="AH23" s="410">
        <f t="shared" ref="AH23" si="6">AC23</f>
        <v>11.7</v>
      </c>
      <c r="AI23" s="344"/>
      <c r="AJ23" s="344"/>
      <c r="AK23" s="352"/>
      <c r="AL23" s="343">
        <v>5.8</v>
      </c>
      <c r="AM23" s="344"/>
      <c r="AN23" s="344"/>
      <c r="AO23" s="344"/>
      <c r="AP23" s="345"/>
      <c r="AQ23" s="410">
        <f t="shared" ref="AQ23" si="7">AL23</f>
        <v>5.8</v>
      </c>
      <c r="AR23" s="344"/>
      <c r="AS23" s="344"/>
      <c r="AT23" s="355"/>
      <c r="AU23" s="383"/>
      <c r="AV23" s="384"/>
      <c r="AW23" s="384"/>
      <c r="AX23" s="384"/>
      <c r="AY23" s="384"/>
      <c r="AZ23" s="384"/>
      <c r="BA23" s="384"/>
      <c r="BB23" s="384"/>
      <c r="BC23" s="384"/>
      <c r="BD23" s="408"/>
      <c r="BE23" s="346"/>
      <c r="BF23" s="347"/>
      <c r="BG23" s="347"/>
      <c r="BH23" s="347"/>
      <c r="BI23" s="347"/>
      <c r="BJ23" s="348"/>
      <c r="BK23" s="347"/>
      <c r="BL23" s="347"/>
      <c r="BM23" s="347"/>
      <c r="BN23" s="347"/>
      <c r="BO23" s="347"/>
      <c r="BP23" s="347"/>
      <c r="BQ23" s="353"/>
      <c r="BR23" s="346"/>
      <c r="BS23" s="347"/>
      <c r="BT23" s="347"/>
      <c r="BU23" s="347"/>
      <c r="BV23" s="347"/>
      <c r="BW23" s="347"/>
      <c r="BX23" s="356"/>
      <c r="BY23" s="423"/>
      <c r="BZ23" s="423"/>
      <c r="CA23" s="423"/>
      <c r="CB23" s="423"/>
      <c r="CC23" s="423"/>
      <c r="CD23" s="423"/>
      <c r="CE23" s="423"/>
      <c r="CF23" s="423"/>
      <c r="CG23" s="483"/>
      <c r="CH23" s="487"/>
      <c r="CI23" s="487"/>
      <c r="CJ23" s="487"/>
      <c r="CK23" s="487"/>
      <c r="CL23" s="488"/>
      <c r="CM23" s="492"/>
      <c r="CN23" s="423"/>
      <c r="CO23" s="423"/>
      <c r="CP23" s="423"/>
      <c r="CQ23" s="423"/>
      <c r="CR23" s="423"/>
      <c r="CS23" s="423"/>
      <c r="CT23" s="423"/>
      <c r="CU23" s="423"/>
      <c r="CV23" s="423"/>
      <c r="CW23" s="423"/>
      <c r="CX23" s="423"/>
      <c r="CY23" s="423"/>
      <c r="CZ23" s="423"/>
      <c r="DA23" s="423"/>
      <c r="DB23" s="423"/>
      <c r="DC23" s="483"/>
      <c r="DD23" s="497"/>
      <c r="DE23" s="487"/>
      <c r="DF23" s="487"/>
      <c r="DG23" s="487"/>
      <c r="DH23" s="487"/>
      <c r="DI23" s="498"/>
      <c r="DJ23" s="415"/>
      <c r="DK23" s="416"/>
      <c r="DL23" s="416"/>
      <c r="DM23" s="416"/>
      <c r="DN23" s="416"/>
      <c r="DO23" s="416"/>
      <c r="DP23" s="416"/>
      <c r="DQ23" s="416"/>
      <c r="DR23" s="416"/>
      <c r="DS23" s="416"/>
      <c r="DT23" s="416"/>
      <c r="DU23" s="416"/>
      <c r="DV23" s="416"/>
      <c r="DW23" s="416"/>
      <c r="DX23" s="416"/>
      <c r="DY23" s="416"/>
      <c r="DZ23" s="417"/>
      <c r="EA23" s="494" t="s">
        <v>287</v>
      </c>
      <c r="EB23" s="494"/>
      <c r="EC23" s="494"/>
      <c r="ED23" s="494"/>
      <c r="EE23" s="494"/>
      <c r="EF23" s="494"/>
      <c r="EG23" s="494"/>
      <c r="EH23" s="494"/>
      <c r="EI23" s="494"/>
      <c r="EJ23" s="494"/>
      <c r="EK23" s="494"/>
      <c r="EL23" s="494"/>
      <c r="EM23" s="494"/>
      <c r="EN23" s="494"/>
      <c r="EO23" s="494"/>
      <c r="EP23" s="494"/>
      <c r="EQ23" s="494"/>
      <c r="ER23" s="380">
        <v>3.43</v>
      </c>
      <c r="ES23" s="380"/>
      <c r="ET23" s="380"/>
      <c r="EU23" s="380"/>
      <c r="EV23" s="380"/>
      <c r="EW23" s="380"/>
      <c r="EX23" s="380"/>
      <c r="EY23" s="380"/>
      <c r="EZ23" s="376"/>
      <c r="FA23" s="376"/>
      <c r="FB23" s="376"/>
      <c r="FC23" s="376"/>
      <c r="FD23" s="376"/>
      <c r="FE23" s="376"/>
      <c r="FF23" s="376"/>
      <c r="FG23" s="377"/>
    </row>
    <row r="24" spans="2:163" ht="8.65" customHeight="1" x14ac:dyDescent="0.15">
      <c r="B24" s="383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73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  <c r="AA24" s="374"/>
      <c r="AB24" s="375"/>
      <c r="AC24" s="349"/>
      <c r="AD24" s="350"/>
      <c r="AE24" s="350"/>
      <c r="AF24" s="350"/>
      <c r="AG24" s="351"/>
      <c r="AH24" s="411"/>
      <c r="AI24" s="350"/>
      <c r="AJ24" s="350"/>
      <c r="AK24" s="354"/>
      <c r="AL24" s="349"/>
      <c r="AM24" s="350"/>
      <c r="AN24" s="350"/>
      <c r="AO24" s="350"/>
      <c r="AP24" s="351"/>
      <c r="AQ24" s="411"/>
      <c r="AR24" s="350"/>
      <c r="AS24" s="350"/>
      <c r="AT24" s="357"/>
      <c r="AU24" s="383"/>
      <c r="AV24" s="384"/>
      <c r="AW24" s="384"/>
      <c r="AX24" s="384"/>
      <c r="AY24" s="384"/>
      <c r="AZ24" s="384"/>
      <c r="BA24" s="384"/>
      <c r="BB24" s="384"/>
      <c r="BC24" s="384"/>
      <c r="BD24" s="408"/>
      <c r="BE24" s="346"/>
      <c r="BF24" s="347"/>
      <c r="BG24" s="347"/>
      <c r="BH24" s="347"/>
      <c r="BI24" s="347"/>
      <c r="BJ24" s="348"/>
      <c r="BK24" s="347"/>
      <c r="BL24" s="347"/>
      <c r="BM24" s="347"/>
      <c r="BN24" s="347"/>
      <c r="BO24" s="347"/>
      <c r="BP24" s="347"/>
      <c r="BQ24" s="353"/>
      <c r="BR24" s="346"/>
      <c r="BS24" s="347"/>
      <c r="BT24" s="347"/>
      <c r="BU24" s="347"/>
      <c r="BV24" s="347"/>
      <c r="BW24" s="347"/>
      <c r="BX24" s="356"/>
      <c r="BY24" s="374"/>
      <c r="BZ24" s="374"/>
      <c r="CA24" s="374"/>
      <c r="CB24" s="374"/>
      <c r="CC24" s="374"/>
      <c r="CD24" s="374"/>
      <c r="CE24" s="374"/>
      <c r="CF24" s="374"/>
      <c r="CG24" s="484"/>
      <c r="CH24" s="489"/>
      <c r="CI24" s="489"/>
      <c r="CJ24" s="489"/>
      <c r="CK24" s="489"/>
      <c r="CL24" s="490"/>
      <c r="CM24" s="493"/>
      <c r="CN24" s="374"/>
      <c r="CO24" s="374"/>
      <c r="CP24" s="374"/>
      <c r="CQ24" s="374"/>
      <c r="CR24" s="374"/>
      <c r="CS24" s="374"/>
      <c r="CT24" s="374"/>
      <c r="CU24" s="374"/>
      <c r="CV24" s="374"/>
      <c r="CW24" s="374"/>
      <c r="CX24" s="374"/>
      <c r="CY24" s="374"/>
      <c r="CZ24" s="374"/>
      <c r="DA24" s="374"/>
      <c r="DB24" s="374"/>
      <c r="DC24" s="484"/>
      <c r="DD24" s="499"/>
      <c r="DE24" s="489"/>
      <c r="DF24" s="489"/>
      <c r="DG24" s="489"/>
      <c r="DH24" s="489"/>
      <c r="DI24" s="500"/>
      <c r="DJ24" s="415"/>
      <c r="DK24" s="416"/>
      <c r="DL24" s="416"/>
      <c r="DM24" s="416"/>
      <c r="DN24" s="416"/>
      <c r="DO24" s="416"/>
      <c r="DP24" s="416"/>
      <c r="DQ24" s="416"/>
      <c r="DR24" s="416"/>
      <c r="DS24" s="416"/>
      <c r="DT24" s="416"/>
      <c r="DU24" s="416"/>
      <c r="DV24" s="416"/>
      <c r="DW24" s="416"/>
      <c r="DX24" s="416"/>
      <c r="DY24" s="416"/>
      <c r="DZ24" s="417"/>
      <c r="EA24" s="494"/>
      <c r="EB24" s="494"/>
      <c r="EC24" s="494"/>
      <c r="ED24" s="494"/>
      <c r="EE24" s="494"/>
      <c r="EF24" s="494"/>
      <c r="EG24" s="494"/>
      <c r="EH24" s="494"/>
      <c r="EI24" s="494"/>
      <c r="EJ24" s="494"/>
      <c r="EK24" s="494"/>
      <c r="EL24" s="494"/>
      <c r="EM24" s="494"/>
      <c r="EN24" s="494"/>
      <c r="EO24" s="494"/>
      <c r="EP24" s="494"/>
      <c r="EQ24" s="494"/>
      <c r="ER24" s="380"/>
      <c r="ES24" s="380"/>
      <c r="ET24" s="380"/>
      <c r="EU24" s="380"/>
      <c r="EV24" s="380"/>
      <c r="EW24" s="380"/>
      <c r="EX24" s="380"/>
      <c r="EY24" s="380"/>
      <c r="EZ24" s="376"/>
      <c r="FA24" s="376"/>
      <c r="FB24" s="376"/>
      <c r="FC24" s="376"/>
      <c r="FD24" s="376"/>
      <c r="FE24" s="376"/>
      <c r="FF24" s="376"/>
      <c r="FG24" s="377"/>
    </row>
    <row r="25" spans="2:163" ht="8.65" customHeight="1" x14ac:dyDescent="0.15">
      <c r="B25" s="383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70" t="s">
        <v>276</v>
      </c>
      <c r="N25" s="371"/>
      <c r="O25" s="371"/>
      <c r="P25" s="371"/>
      <c r="Q25" s="371"/>
      <c r="R25" s="371"/>
      <c r="S25" s="371"/>
      <c r="T25" s="371"/>
      <c r="U25" s="371"/>
      <c r="V25" s="371"/>
      <c r="W25" s="371"/>
      <c r="X25" s="371"/>
      <c r="Y25" s="371"/>
      <c r="Z25" s="371"/>
      <c r="AA25" s="371"/>
      <c r="AB25" s="372"/>
      <c r="AC25" s="343">
        <v>11.7</v>
      </c>
      <c r="AD25" s="344"/>
      <c r="AE25" s="344"/>
      <c r="AF25" s="344"/>
      <c r="AG25" s="345"/>
      <c r="AH25" s="410">
        <f t="shared" ref="AH25" si="8">AC25</f>
        <v>11.7</v>
      </c>
      <c r="AI25" s="344"/>
      <c r="AJ25" s="344"/>
      <c r="AK25" s="352"/>
      <c r="AL25" s="343">
        <v>5.8</v>
      </c>
      <c r="AM25" s="344"/>
      <c r="AN25" s="344"/>
      <c r="AO25" s="344"/>
      <c r="AP25" s="345"/>
      <c r="AQ25" s="410">
        <f t="shared" ref="AQ25" si="9">AL25</f>
        <v>5.8</v>
      </c>
      <c r="AR25" s="344"/>
      <c r="AS25" s="344"/>
      <c r="AT25" s="355"/>
      <c r="AU25" s="383"/>
      <c r="AV25" s="384"/>
      <c r="AW25" s="384"/>
      <c r="AX25" s="384"/>
      <c r="AY25" s="384"/>
      <c r="AZ25" s="384"/>
      <c r="BA25" s="384"/>
      <c r="BB25" s="384"/>
      <c r="BC25" s="384"/>
      <c r="BD25" s="408"/>
      <c r="BE25" s="346"/>
      <c r="BF25" s="347"/>
      <c r="BG25" s="347"/>
      <c r="BH25" s="347"/>
      <c r="BI25" s="347"/>
      <c r="BJ25" s="348"/>
      <c r="BK25" s="347"/>
      <c r="BL25" s="347"/>
      <c r="BM25" s="347"/>
      <c r="BN25" s="347"/>
      <c r="BO25" s="347"/>
      <c r="BP25" s="347"/>
      <c r="BQ25" s="353"/>
      <c r="BR25" s="346"/>
      <c r="BS25" s="347"/>
      <c r="BT25" s="347"/>
      <c r="BU25" s="347"/>
      <c r="BV25" s="347"/>
      <c r="BW25" s="347"/>
      <c r="BX25" s="356"/>
      <c r="BY25" s="523" t="s">
        <v>286</v>
      </c>
      <c r="BZ25" s="523"/>
      <c r="CA25" s="523"/>
      <c r="CB25" s="523"/>
      <c r="CC25" s="523"/>
      <c r="CD25" s="523"/>
      <c r="CE25" s="523"/>
      <c r="CF25" s="523"/>
      <c r="CG25" s="524"/>
      <c r="CH25" s="485">
        <v>0.16</v>
      </c>
      <c r="CI25" s="485"/>
      <c r="CJ25" s="485"/>
      <c r="CK25" s="485"/>
      <c r="CL25" s="486"/>
      <c r="CM25" s="529" t="s">
        <v>355</v>
      </c>
      <c r="CN25" s="371"/>
      <c r="CO25" s="371"/>
      <c r="CP25" s="371"/>
      <c r="CQ25" s="371"/>
      <c r="CR25" s="371"/>
      <c r="CS25" s="371"/>
      <c r="CT25" s="371"/>
      <c r="CU25" s="371"/>
      <c r="CV25" s="371"/>
      <c r="CW25" s="371"/>
      <c r="CX25" s="371"/>
      <c r="CY25" s="371"/>
      <c r="CZ25" s="371"/>
      <c r="DA25" s="371"/>
      <c r="DB25" s="371"/>
      <c r="DC25" s="482"/>
      <c r="DD25" s="495">
        <v>0.32</v>
      </c>
      <c r="DE25" s="485"/>
      <c r="DF25" s="485"/>
      <c r="DG25" s="485"/>
      <c r="DH25" s="485"/>
      <c r="DI25" s="496"/>
      <c r="DJ25" s="415"/>
      <c r="DK25" s="416"/>
      <c r="DL25" s="416"/>
      <c r="DM25" s="416"/>
      <c r="DN25" s="416"/>
      <c r="DO25" s="416"/>
      <c r="DP25" s="416"/>
      <c r="DQ25" s="416"/>
      <c r="DR25" s="416"/>
      <c r="DS25" s="416"/>
      <c r="DT25" s="416"/>
      <c r="DU25" s="416"/>
      <c r="DV25" s="416"/>
      <c r="DW25" s="416"/>
      <c r="DX25" s="416"/>
      <c r="DY25" s="416"/>
      <c r="DZ25" s="417"/>
      <c r="EA25" s="494" t="s">
        <v>263</v>
      </c>
      <c r="EB25" s="494"/>
      <c r="EC25" s="494"/>
      <c r="ED25" s="494"/>
      <c r="EE25" s="494"/>
      <c r="EF25" s="494"/>
      <c r="EG25" s="494"/>
      <c r="EH25" s="494"/>
      <c r="EI25" s="494"/>
      <c r="EJ25" s="494"/>
      <c r="EK25" s="494"/>
      <c r="EL25" s="494"/>
      <c r="EM25" s="494"/>
      <c r="EN25" s="494"/>
      <c r="EO25" s="494"/>
      <c r="EP25" s="494"/>
      <c r="EQ25" s="494"/>
      <c r="ER25" s="380">
        <v>2.4500000000000002</v>
      </c>
      <c r="ES25" s="380"/>
      <c r="ET25" s="380"/>
      <c r="EU25" s="380"/>
      <c r="EV25" s="380"/>
      <c r="EW25" s="380"/>
      <c r="EX25" s="380"/>
      <c r="EY25" s="380"/>
      <c r="EZ25" s="376"/>
      <c r="FA25" s="376"/>
      <c r="FB25" s="376"/>
      <c r="FC25" s="376"/>
      <c r="FD25" s="376"/>
      <c r="FE25" s="376"/>
      <c r="FF25" s="376"/>
      <c r="FG25" s="377"/>
    </row>
    <row r="26" spans="2:163" ht="8.65" customHeight="1" x14ac:dyDescent="0.15">
      <c r="B26" s="383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73"/>
      <c r="N26" s="374"/>
      <c r="O26" s="374"/>
      <c r="P26" s="374"/>
      <c r="Q26" s="374"/>
      <c r="R26" s="374"/>
      <c r="S26" s="374"/>
      <c r="T26" s="374"/>
      <c r="U26" s="374"/>
      <c r="V26" s="374"/>
      <c r="W26" s="374"/>
      <c r="X26" s="374"/>
      <c r="Y26" s="374"/>
      <c r="Z26" s="374"/>
      <c r="AA26" s="374"/>
      <c r="AB26" s="375"/>
      <c r="AC26" s="349"/>
      <c r="AD26" s="350"/>
      <c r="AE26" s="350"/>
      <c r="AF26" s="350"/>
      <c r="AG26" s="351"/>
      <c r="AH26" s="411"/>
      <c r="AI26" s="350"/>
      <c r="AJ26" s="350"/>
      <c r="AK26" s="354"/>
      <c r="AL26" s="349"/>
      <c r="AM26" s="350"/>
      <c r="AN26" s="350"/>
      <c r="AO26" s="350"/>
      <c r="AP26" s="351"/>
      <c r="AQ26" s="411"/>
      <c r="AR26" s="350"/>
      <c r="AS26" s="350"/>
      <c r="AT26" s="357"/>
      <c r="AU26" s="385"/>
      <c r="AV26" s="386"/>
      <c r="AW26" s="386"/>
      <c r="AX26" s="386"/>
      <c r="AY26" s="386"/>
      <c r="AZ26" s="386"/>
      <c r="BA26" s="386"/>
      <c r="BB26" s="386"/>
      <c r="BC26" s="386"/>
      <c r="BD26" s="409"/>
      <c r="BE26" s="346"/>
      <c r="BF26" s="347"/>
      <c r="BG26" s="347"/>
      <c r="BH26" s="347"/>
      <c r="BI26" s="347"/>
      <c r="BJ26" s="348"/>
      <c r="BK26" s="350"/>
      <c r="BL26" s="350"/>
      <c r="BM26" s="350"/>
      <c r="BN26" s="350"/>
      <c r="BO26" s="350"/>
      <c r="BP26" s="350"/>
      <c r="BQ26" s="354"/>
      <c r="BR26" s="346"/>
      <c r="BS26" s="347"/>
      <c r="BT26" s="347"/>
      <c r="BU26" s="347"/>
      <c r="BV26" s="347"/>
      <c r="BW26" s="347"/>
      <c r="BX26" s="356"/>
      <c r="BY26" s="525"/>
      <c r="BZ26" s="525"/>
      <c r="CA26" s="525"/>
      <c r="CB26" s="525"/>
      <c r="CC26" s="525"/>
      <c r="CD26" s="525"/>
      <c r="CE26" s="525"/>
      <c r="CF26" s="525"/>
      <c r="CG26" s="526"/>
      <c r="CH26" s="487"/>
      <c r="CI26" s="487"/>
      <c r="CJ26" s="487"/>
      <c r="CK26" s="487"/>
      <c r="CL26" s="488"/>
      <c r="CM26" s="492"/>
      <c r="CN26" s="423"/>
      <c r="CO26" s="423"/>
      <c r="CP26" s="423"/>
      <c r="CQ26" s="423"/>
      <c r="CR26" s="423"/>
      <c r="CS26" s="423"/>
      <c r="CT26" s="423"/>
      <c r="CU26" s="423"/>
      <c r="CV26" s="423"/>
      <c r="CW26" s="423"/>
      <c r="CX26" s="423"/>
      <c r="CY26" s="423"/>
      <c r="CZ26" s="423"/>
      <c r="DA26" s="423"/>
      <c r="DB26" s="423"/>
      <c r="DC26" s="483"/>
      <c r="DD26" s="497"/>
      <c r="DE26" s="487"/>
      <c r="DF26" s="487"/>
      <c r="DG26" s="487"/>
      <c r="DH26" s="487"/>
      <c r="DI26" s="498"/>
      <c r="DJ26" s="415"/>
      <c r="DK26" s="416"/>
      <c r="DL26" s="416"/>
      <c r="DM26" s="416"/>
      <c r="DN26" s="416"/>
      <c r="DO26" s="416"/>
      <c r="DP26" s="416"/>
      <c r="DQ26" s="416"/>
      <c r="DR26" s="416"/>
      <c r="DS26" s="416"/>
      <c r="DT26" s="416"/>
      <c r="DU26" s="416"/>
      <c r="DV26" s="416"/>
      <c r="DW26" s="416"/>
      <c r="DX26" s="416"/>
      <c r="DY26" s="416"/>
      <c r="DZ26" s="417"/>
      <c r="EA26" s="494"/>
      <c r="EB26" s="494"/>
      <c r="EC26" s="494"/>
      <c r="ED26" s="494"/>
      <c r="EE26" s="494"/>
      <c r="EF26" s="494"/>
      <c r="EG26" s="494"/>
      <c r="EH26" s="494"/>
      <c r="EI26" s="494"/>
      <c r="EJ26" s="494"/>
      <c r="EK26" s="494"/>
      <c r="EL26" s="494"/>
      <c r="EM26" s="494"/>
      <c r="EN26" s="494"/>
      <c r="EO26" s="494"/>
      <c r="EP26" s="494"/>
      <c r="EQ26" s="494"/>
      <c r="ER26" s="380"/>
      <c r="ES26" s="380"/>
      <c r="ET26" s="380"/>
      <c r="EU26" s="380"/>
      <c r="EV26" s="380"/>
      <c r="EW26" s="380"/>
      <c r="EX26" s="380"/>
      <c r="EY26" s="380"/>
      <c r="EZ26" s="376"/>
      <c r="FA26" s="376"/>
      <c r="FB26" s="376"/>
      <c r="FC26" s="376"/>
      <c r="FD26" s="376"/>
      <c r="FE26" s="376"/>
      <c r="FF26" s="376"/>
      <c r="FG26" s="377"/>
    </row>
    <row r="27" spans="2:163" ht="8.65" customHeight="1" x14ac:dyDescent="0.15">
      <c r="B27" s="383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70" t="s">
        <v>275</v>
      </c>
      <c r="N27" s="371"/>
      <c r="O27" s="371"/>
      <c r="P27" s="371"/>
      <c r="Q27" s="371"/>
      <c r="R27" s="371"/>
      <c r="S27" s="371"/>
      <c r="T27" s="371"/>
      <c r="U27" s="371"/>
      <c r="V27" s="371"/>
      <c r="W27" s="371"/>
      <c r="X27" s="371"/>
      <c r="Y27" s="371"/>
      <c r="Z27" s="371"/>
      <c r="AA27" s="371"/>
      <c r="AB27" s="372"/>
      <c r="AC27" s="343">
        <v>11.5</v>
      </c>
      <c r="AD27" s="344"/>
      <c r="AE27" s="344"/>
      <c r="AF27" s="344"/>
      <c r="AG27" s="345"/>
      <c r="AH27" s="410">
        <f t="shared" ref="AH27" si="10">AC27</f>
        <v>11.5</v>
      </c>
      <c r="AI27" s="344"/>
      <c r="AJ27" s="344"/>
      <c r="AK27" s="352"/>
      <c r="AL27" s="343">
        <v>6.1</v>
      </c>
      <c r="AM27" s="344"/>
      <c r="AN27" s="344"/>
      <c r="AO27" s="344"/>
      <c r="AP27" s="345"/>
      <c r="AQ27" s="410">
        <f t="shared" ref="AQ27" si="11">AL27</f>
        <v>6.1</v>
      </c>
      <c r="AR27" s="344"/>
      <c r="AS27" s="344"/>
      <c r="AT27" s="355"/>
      <c r="AU27" s="381" t="s">
        <v>285</v>
      </c>
      <c r="AV27" s="382"/>
      <c r="AW27" s="382"/>
      <c r="AX27" s="382"/>
      <c r="AY27" s="382"/>
      <c r="AZ27" s="382"/>
      <c r="BA27" s="382"/>
      <c r="BB27" s="382"/>
      <c r="BC27" s="382"/>
      <c r="BD27" s="407"/>
      <c r="BE27" s="346"/>
      <c r="BF27" s="347"/>
      <c r="BG27" s="347"/>
      <c r="BH27" s="347"/>
      <c r="BI27" s="347"/>
      <c r="BJ27" s="348"/>
      <c r="BK27" s="344">
        <v>5</v>
      </c>
      <c r="BL27" s="344"/>
      <c r="BM27" s="344"/>
      <c r="BN27" s="344"/>
      <c r="BO27" s="344"/>
      <c r="BP27" s="344"/>
      <c r="BQ27" s="352"/>
      <c r="BR27" s="346"/>
      <c r="BS27" s="347"/>
      <c r="BT27" s="347"/>
      <c r="BU27" s="347"/>
      <c r="BV27" s="347"/>
      <c r="BW27" s="347"/>
      <c r="BX27" s="356"/>
      <c r="BY27" s="525"/>
      <c r="BZ27" s="525"/>
      <c r="CA27" s="525"/>
      <c r="CB27" s="525"/>
      <c r="CC27" s="525"/>
      <c r="CD27" s="525"/>
      <c r="CE27" s="525"/>
      <c r="CF27" s="525"/>
      <c r="CG27" s="526"/>
      <c r="CH27" s="487"/>
      <c r="CI27" s="487"/>
      <c r="CJ27" s="487"/>
      <c r="CK27" s="487"/>
      <c r="CL27" s="488"/>
      <c r="CM27" s="492"/>
      <c r="CN27" s="423"/>
      <c r="CO27" s="423"/>
      <c r="CP27" s="423"/>
      <c r="CQ27" s="423"/>
      <c r="CR27" s="423"/>
      <c r="CS27" s="423"/>
      <c r="CT27" s="423"/>
      <c r="CU27" s="423"/>
      <c r="CV27" s="423"/>
      <c r="CW27" s="423"/>
      <c r="CX27" s="423"/>
      <c r="CY27" s="423"/>
      <c r="CZ27" s="423"/>
      <c r="DA27" s="423"/>
      <c r="DB27" s="423"/>
      <c r="DC27" s="483"/>
      <c r="DD27" s="497"/>
      <c r="DE27" s="487"/>
      <c r="DF27" s="487"/>
      <c r="DG27" s="487"/>
      <c r="DH27" s="487"/>
      <c r="DI27" s="498"/>
      <c r="DJ27" s="415"/>
      <c r="DK27" s="416"/>
      <c r="DL27" s="416"/>
      <c r="DM27" s="416"/>
      <c r="DN27" s="416"/>
      <c r="DO27" s="416"/>
      <c r="DP27" s="416"/>
      <c r="DQ27" s="416"/>
      <c r="DR27" s="416"/>
      <c r="DS27" s="416"/>
      <c r="DT27" s="416"/>
      <c r="DU27" s="416"/>
      <c r="DV27" s="416"/>
      <c r="DW27" s="416"/>
      <c r="DX27" s="416"/>
      <c r="DY27" s="416"/>
      <c r="DZ27" s="417"/>
      <c r="EA27" s="378" t="s">
        <v>260</v>
      </c>
      <c r="EB27" s="378"/>
      <c r="EC27" s="378"/>
      <c r="ED27" s="378"/>
      <c r="EE27" s="378"/>
      <c r="EF27" s="378"/>
      <c r="EG27" s="378"/>
      <c r="EH27" s="378"/>
      <c r="EI27" s="378"/>
      <c r="EJ27" s="378"/>
      <c r="EK27" s="378"/>
      <c r="EL27" s="378"/>
      <c r="EM27" s="378"/>
      <c r="EN27" s="378"/>
      <c r="EO27" s="378"/>
      <c r="EP27" s="378"/>
      <c r="EQ27" s="378"/>
      <c r="ER27" s="379">
        <v>1.85</v>
      </c>
      <c r="ES27" s="379"/>
      <c r="ET27" s="379"/>
      <c r="EU27" s="379"/>
      <c r="EV27" s="379"/>
      <c r="EW27" s="379"/>
      <c r="EX27" s="379"/>
      <c r="EY27" s="379"/>
      <c r="EZ27" s="376"/>
      <c r="FA27" s="376"/>
      <c r="FB27" s="376"/>
      <c r="FC27" s="376"/>
      <c r="FD27" s="376"/>
      <c r="FE27" s="376"/>
      <c r="FF27" s="376"/>
      <c r="FG27" s="377"/>
    </row>
    <row r="28" spans="2:163" ht="8.65" customHeight="1" x14ac:dyDescent="0.15">
      <c r="B28" s="383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73"/>
      <c r="N28" s="374"/>
      <c r="O28" s="374"/>
      <c r="P28" s="374"/>
      <c r="Q28" s="374"/>
      <c r="R28" s="374"/>
      <c r="S28" s="374"/>
      <c r="T28" s="374"/>
      <c r="U28" s="374"/>
      <c r="V28" s="374"/>
      <c r="W28" s="374"/>
      <c r="X28" s="374"/>
      <c r="Y28" s="374"/>
      <c r="Z28" s="374"/>
      <c r="AA28" s="374"/>
      <c r="AB28" s="375"/>
      <c r="AC28" s="349"/>
      <c r="AD28" s="350"/>
      <c r="AE28" s="350"/>
      <c r="AF28" s="350"/>
      <c r="AG28" s="351"/>
      <c r="AH28" s="411"/>
      <c r="AI28" s="350"/>
      <c r="AJ28" s="350"/>
      <c r="AK28" s="354"/>
      <c r="AL28" s="349"/>
      <c r="AM28" s="350"/>
      <c r="AN28" s="350"/>
      <c r="AO28" s="350"/>
      <c r="AP28" s="351"/>
      <c r="AQ28" s="411"/>
      <c r="AR28" s="350"/>
      <c r="AS28" s="350"/>
      <c r="AT28" s="357"/>
      <c r="AU28" s="383"/>
      <c r="AV28" s="384"/>
      <c r="AW28" s="384"/>
      <c r="AX28" s="384"/>
      <c r="AY28" s="384"/>
      <c r="AZ28" s="384"/>
      <c r="BA28" s="384"/>
      <c r="BB28" s="384"/>
      <c r="BC28" s="384"/>
      <c r="BD28" s="408"/>
      <c r="BE28" s="346"/>
      <c r="BF28" s="347"/>
      <c r="BG28" s="347"/>
      <c r="BH28" s="347"/>
      <c r="BI28" s="347"/>
      <c r="BJ28" s="348"/>
      <c r="BK28" s="347"/>
      <c r="BL28" s="347"/>
      <c r="BM28" s="347"/>
      <c r="BN28" s="347"/>
      <c r="BO28" s="347"/>
      <c r="BP28" s="347"/>
      <c r="BQ28" s="353"/>
      <c r="BR28" s="346"/>
      <c r="BS28" s="347"/>
      <c r="BT28" s="347"/>
      <c r="BU28" s="347"/>
      <c r="BV28" s="347"/>
      <c r="BW28" s="347"/>
      <c r="BX28" s="356"/>
      <c r="BY28" s="525"/>
      <c r="BZ28" s="525"/>
      <c r="CA28" s="525"/>
      <c r="CB28" s="525"/>
      <c r="CC28" s="525"/>
      <c r="CD28" s="525"/>
      <c r="CE28" s="525"/>
      <c r="CF28" s="525"/>
      <c r="CG28" s="526"/>
      <c r="CH28" s="487"/>
      <c r="CI28" s="487"/>
      <c r="CJ28" s="487"/>
      <c r="CK28" s="487"/>
      <c r="CL28" s="488"/>
      <c r="CM28" s="492"/>
      <c r="CN28" s="423"/>
      <c r="CO28" s="423"/>
      <c r="CP28" s="423"/>
      <c r="CQ28" s="423"/>
      <c r="CR28" s="423"/>
      <c r="CS28" s="423"/>
      <c r="CT28" s="423"/>
      <c r="CU28" s="423"/>
      <c r="CV28" s="423"/>
      <c r="CW28" s="423"/>
      <c r="CX28" s="423"/>
      <c r="CY28" s="423"/>
      <c r="CZ28" s="423"/>
      <c r="DA28" s="423"/>
      <c r="DB28" s="423"/>
      <c r="DC28" s="483"/>
      <c r="DD28" s="497"/>
      <c r="DE28" s="487"/>
      <c r="DF28" s="487"/>
      <c r="DG28" s="487"/>
      <c r="DH28" s="487"/>
      <c r="DI28" s="498"/>
      <c r="DJ28" s="418"/>
      <c r="DK28" s="419"/>
      <c r="DL28" s="419"/>
      <c r="DM28" s="419"/>
      <c r="DN28" s="419"/>
      <c r="DO28" s="419"/>
      <c r="DP28" s="419"/>
      <c r="DQ28" s="419"/>
      <c r="DR28" s="419"/>
      <c r="DS28" s="419"/>
      <c r="DT28" s="419"/>
      <c r="DU28" s="419"/>
      <c r="DV28" s="419"/>
      <c r="DW28" s="419"/>
      <c r="DX28" s="419"/>
      <c r="DY28" s="419"/>
      <c r="DZ28" s="420"/>
      <c r="EA28" s="378"/>
      <c r="EB28" s="378"/>
      <c r="EC28" s="378"/>
      <c r="ED28" s="378"/>
      <c r="EE28" s="378"/>
      <c r="EF28" s="378"/>
      <c r="EG28" s="378"/>
      <c r="EH28" s="378"/>
      <c r="EI28" s="378"/>
      <c r="EJ28" s="378"/>
      <c r="EK28" s="378"/>
      <c r="EL28" s="378"/>
      <c r="EM28" s="378"/>
      <c r="EN28" s="378"/>
      <c r="EO28" s="378"/>
      <c r="EP28" s="378"/>
      <c r="EQ28" s="378"/>
      <c r="ER28" s="379"/>
      <c r="ES28" s="379"/>
      <c r="ET28" s="379"/>
      <c r="EU28" s="379"/>
      <c r="EV28" s="379"/>
      <c r="EW28" s="379"/>
      <c r="EX28" s="379"/>
      <c r="EY28" s="379"/>
      <c r="EZ28" s="376"/>
      <c r="FA28" s="376"/>
      <c r="FB28" s="376"/>
      <c r="FC28" s="376"/>
      <c r="FD28" s="376"/>
      <c r="FE28" s="376"/>
      <c r="FF28" s="376"/>
      <c r="FG28" s="377"/>
    </row>
    <row r="29" spans="2:163" ht="8.65" customHeight="1" x14ac:dyDescent="0.15">
      <c r="B29" s="383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70" t="s">
        <v>273</v>
      </c>
      <c r="N29" s="371"/>
      <c r="O29" s="371"/>
      <c r="P29" s="371"/>
      <c r="Q29" s="371"/>
      <c r="R29" s="371"/>
      <c r="S29" s="371"/>
      <c r="T29" s="371"/>
      <c r="U29" s="371"/>
      <c r="V29" s="371"/>
      <c r="W29" s="371"/>
      <c r="X29" s="371"/>
      <c r="Y29" s="371"/>
      <c r="Z29" s="371"/>
      <c r="AA29" s="371"/>
      <c r="AB29" s="372"/>
      <c r="AC29" s="343">
        <v>11.2</v>
      </c>
      <c r="AD29" s="344"/>
      <c r="AE29" s="344"/>
      <c r="AF29" s="344"/>
      <c r="AG29" s="345"/>
      <c r="AH29" s="410">
        <f t="shared" ref="AH29" si="12">AC29</f>
        <v>11.2</v>
      </c>
      <c r="AI29" s="344"/>
      <c r="AJ29" s="344"/>
      <c r="AK29" s="352"/>
      <c r="AL29" s="343">
        <v>5.9</v>
      </c>
      <c r="AM29" s="344"/>
      <c r="AN29" s="344"/>
      <c r="AO29" s="344"/>
      <c r="AP29" s="345"/>
      <c r="AQ29" s="410">
        <f t="shared" ref="AQ29" si="13">AL29</f>
        <v>5.9</v>
      </c>
      <c r="AR29" s="344"/>
      <c r="AS29" s="344"/>
      <c r="AT29" s="355"/>
      <c r="AU29" s="383"/>
      <c r="AV29" s="384"/>
      <c r="AW29" s="384"/>
      <c r="AX29" s="384"/>
      <c r="AY29" s="384"/>
      <c r="AZ29" s="384"/>
      <c r="BA29" s="384"/>
      <c r="BB29" s="384"/>
      <c r="BC29" s="384"/>
      <c r="BD29" s="408"/>
      <c r="BE29" s="346"/>
      <c r="BF29" s="347"/>
      <c r="BG29" s="347"/>
      <c r="BH29" s="347"/>
      <c r="BI29" s="347"/>
      <c r="BJ29" s="348"/>
      <c r="BK29" s="347"/>
      <c r="BL29" s="347"/>
      <c r="BM29" s="347"/>
      <c r="BN29" s="347"/>
      <c r="BO29" s="347"/>
      <c r="BP29" s="347"/>
      <c r="BQ29" s="353"/>
      <c r="BR29" s="346"/>
      <c r="BS29" s="347"/>
      <c r="BT29" s="347"/>
      <c r="BU29" s="347"/>
      <c r="BV29" s="347"/>
      <c r="BW29" s="347"/>
      <c r="BX29" s="356"/>
      <c r="BY29" s="525"/>
      <c r="BZ29" s="525"/>
      <c r="CA29" s="525"/>
      <c r="CB29" s="525"/>
      <c r="CC29" s="525"/>
      <c r="CD29" s="525"/>
      <c r="CE29" s="525"/>
      <c r="CF29" s="525"/>
      <c r="CG29" s="526"/>
      <c r="CH29" s="487"/>
      <c r="CI29" s="487"/>
      <c r="CJ29" s="487"/>
      <c r="CK29" s="487"/>
      <c r="CL29" s="488"/>
      <c r="CM29" s="492"/>
      <c r="CN29" s="423"/>
      <c r="CO29" s="423"/>
      <c r="CP29" s="423"/>
      <c r="CQ29" s="423"/>
      <c r="CR29" s="423"/>
      <c r="CS29" s="423"/>
      <c r="CT29" s="423"/>
      <c r="CU29" s="423"/>
      <c r="CV29" s="423"/>
      <c r="CW29" s="423"/>
      <c r="CX29" s="423"/>
      <c r="CY29" s="423"/>
      <c r="CZ29" s="423"/>
      <c r="DA29" s="423"/>
      <c r="DB29" s="423"/>
      <c r="DC29" s="483"/>
      <c r="DD29" s="497"/>
      <c r="DE29" s="487"/>
      <c r="DF29" s="487"/>
      <c r="DG29" s="487"/>
      <c r="DH29" s="487"/>
      <c r="DI29" s="498"/>
      <c r="DJ29" s="542" t="s">
        <v>284</v>
      </c>
      <c r="DK29" s="543"/>
      <c r="DL29" s="543"/>
      <c r="DM29" s="543"/>
      <c r="DN29" s="543"/>
      <c r="DO29" s="543"/>
      <c r="DP29" s="543"/>
      <c r="DQ29" s="543"/>
      <c r="DR29" s="543"/>
      <c r="DS29" s="543"/>
      <c r="DT29" s="543"/>
      <c r="DU29" s="543"/>
      <c r="DV29" s="543"/>
      <c r="DW29" s="543"/>
      <c r="DX29" s="543"/>
      <c r="DY29" s="543"/>
      <c r="DZ29" s="543"/>
      <c r="EA29" s="494" t="s">
        <v>268</v>
      </c>
      <c r="EB29" s="494"/>
      <c r="EC29" s="494"/>
      <c r="ED29" s="494"/>
      <c r="EE29" s="494"/>
      <c r="EF29" s="494"/>
      <c r="EG29" s="494"/>
      <c r="EH29" s="494"/>
      <c r="EI29" s="494"/>
      <c r="EJ29" s="494"/>
      <c r="EK29" s="494"/>
      <c r="EL29" s="494"/>
      <c r="EM29" s="494"/>
      <c r="EN29" s="494"/>
      <c r="EO29" s="494"/>
      <c r="EP29" s="494"/>
      <c r="EQ29" s="494"/>
      <c r="ER29" s="380">
        <v>1.86</v>
      </c>
      <c r="ES29" s="380"/>
      <c r="ET29" s="380"/>
      <c r="EU29" s="380"/>
      <c r="EV29" s="380"/>
      <c r="EW29" s="380"/>
      <c r="EX29" s="380"/>
      <c r="EY29" s="380"/>
      <c r="EZ29" s="509">
        <v>5349</v>
      </c>
      <c r="FA29" s="509"/>
      <c r="FB29" s="509"/>
      <c r="FC29" s="509"/>
      <c r="FD29" s="509"/>
      <c r="FE29" s="509"/>
      <c r="FF29" s="509"/>
      <c r="FG29" s="510"/>
    </row>
    <row r="30" spans="2:163" ht="8.65" customHeight="1" x14ac:dyDescent="0.15">
      <c r="B30" s="385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73"/>
      <c r="N30" s="374"/>
      <c r="O30" s="374"/>
      <c r="P30" s="374"/>
      <c r="Q30" s="374"/>
      <c r="R30" s="374"/>
      <c r="S30" s="374"/>
      <c r="T30" s="374"/>
      <c r="U30" s="374"/>
      <c r="V30" s="374"/>
      <c r="W30" s="374"/>
      <c r="X30" s="374"/>
      <c r="Y30" s="374"/>
      <c r="Z30" s="374"/>
      <c r="AA30" s="374"/>
      <c r="AB30" s="375"/>
      <c r="AC30" s="349"/>
      <c r="AD30" s="350"/>
      <c r="AE30" s="350"/>
      <c r="AF30" s="350"/>
      <c r="AG30" s="351"/>
      <c r="AH30" s="411"/>
      <c r="AI30" s="350"/>
      <c r="AJ30" s="350"/>
      <c r="AK30" s="354"/>
      <c r="AL30" s="349"/>
      <c r="AM30" s="350"/>
      <c r="AN30" s="350"/>
      <c r="AO30" s="350"/>
      <c r="AP30" s="351"/>
      <c r="AQ30" s="411"/>
      <c r="AR30" s="350"/>
      <c r="AS30" s="350"/>
      <c r="AT30" s="357"/>
      <c r="AU30" s="385"/>
      <c r="AV30" s="386"/>
      <c r="AW30" s="386"/>
      <c r="AX30" s="386"/>
      <c r="AY30" s="386"/>
      <c r="AZ30" s="386"/>
      <c r="BA30" s="386"/>
      <c r="BB30" s="386"/>
      <c r="BC30" s="386"/>
      <c r="BD30" s="409"/>
      <c r="BE30" s="349"/>
      <c r="BF30" s="350"/>
      <c r="BG30" s="350"/>
      <c r="BH30" s="350"/>
      <c r="BI30" s="350"/>
      <c r="BJ30" s="351"/>
      <c r="BK30" s="347"/>
      <c r="BL30" s="347"/>
      <c r="BM30" s="347"/>
      <c r="BN30" s="347"/>
      <c r="BO30" s="347"/>
      <c r="BP30" s="347"/>
      <c r="BQ30" s="353"/>
      <c r="BR30" s="349"/>
      <c r="BS30" s="350"/>
      <c r="BT30" s="350"/>
      <c r="BU30" s="350"/>
      <c r="BV30" s="350"/>
      <c r="BW30" s="350"/>
      <c r="BX30" s="357"/>
      <c r="BY30" s="527"/>
      <c r="BZ30" s="527"/>
      <c r="CA30" s="527"/>
      <c r="CB30" s="527"/>
      <c r="CC30" s="527"/>
      <c r="CD30" s="527"/>
      <c r="CE30" s="527"/>
      <c r="CF30" s="527"/>
      <c r="CG30" s="528"/>
      <c r="CH30" s="489"/>
      <c r="CI30" s="489"/>
      <c r="CJ30" s="489"/>
      <c r="CK30" s="489"/>
      <c r="CL30" s="490"/>
      <c r="CM30" s="493"/>
      <c r="CN30" s="374"/>
      <c r="CO30" s="374"/>
      <c r="CP30" s="374"/>
      <c r="CQ30" s="374"/>
      <c r="CR30" s="374"/>
      <c r="CS30" s="374"/>
      <c r="CT30" s="374"/>
      <c r="CU30" s="374"/>
      <c r="CV30" s="374"/>
      <c r="CW30" s="374"/>
      <c r="CX30" s="374"/>
      <c r="CY30" s="374"/>
      <c r="CZ30" s="374"/>
      <c r="DA30" s="374"/>
      <c r="DB30" s="374"/>
      <c r="DC30" s="484"/>
      <c r="DD30" s="499"/>
      <c r="DE30" s="489"/>
      <c r="DF30" s="489"/>
      <c r="DG30" s="489"/>
      <c r="DH30" s="489"/>
      <c r="DI30" s="500"/>
      <c r="DJ30" s="542"/>
      <c r="DK30" s="543"/>
      <c r="DL30" s="543"/>
      <c r="DM30" s="543"/>
      <c r="DN30" s="543"/>
      <c r="DO30" s="543"/>
      <c r="DP30" s="543"/>
      <c r="DQ30" s="543"/>
      <c r="DR30" s="543"/>
      <c r="DS30" s="543"/>
      <c r="DT30" s="543"/>
      <c r="DU30" s="543"/>
      <c r="DV30" s="543"/>
      <c r="DW30" s="543"/>
      <c r="DX30" s="543"/>
      <c r="DY30" s="543"/>
      <c r="DZ30" s="543"/>
      <c r="EA30" s="494"/>
      <c r="EB30" s="494"/>
      <c r="EC30" s="494"/>
      <c r="ED30" s="494"/>
      <c r="EE30" s="494"/>
      <c r="EF30" s="494"/>
      <c r="EG30" s="494"/>
      <c r="EH30" s="494"/>
      <c r="EI30" s="494"/>
      <c r="EJ30" s="494"/>
      <c r="EK30" s="494"/>
      <c r="EL30" s="494"/>
      <c r="EM30" s="494"/>
      <c r="EN30" s="494"/>
      <c r="EO30" s="494"/>
      <c r="EP30" s="494"/>
      <c r="EQ30" s="494"/>
      <c r="ER30" s="380"/>
      <c r="ES30" s="380"/>
      <c r="ET30" s="380"/>
      <c r="EU30" s="380"/>
      <c r="EV30" s="380"/>
      <c r="EW30" s="380"/>
      <c r="EX30" s="380"/>
      <c r="EY30" s="380"/>
      <c r="EZ30" s="509"/>
      <c r="FA30" s="509"/>
      <c r="FB30" s="509"/>
      <c r="FC30" s="509"/>
      <c r="FD30" s="509"/>
      <c r="FE30" s="509"/>
      <c r="FF30" s="509"/>
      <c r="FG30" s="510"/>
    </row>
    <row r="31" spans="2:163" ht="8.65" customHeight="1" x14ac:dyDescent="0.15">
      <c r="B31" s="381" t="s">
        <v>279</v>
      </c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70" t="s">
        <v>280</v>
      </c>
      <c r="N31" s="371"/>
      <c r="O31" s="371"/>
      <c r="P31" s="371"/>
      <c r="Q31" s="371"/>
      <c r="R31" s="371"/>
      <c r="S31" s="371"/>
      <c r="T31" s="371"/>
      <c r="U31" s="371"/>
      <c r="V31" s="371"/>
      <c r="W31" s="371"/>
      <c r="X31" s="371"/>
      <c r="Y31" s="371"/>
      <c r="Z31" s="371"/>
      <c r="AA31" s="371"/>
      <c r="AB31" s="372"/>
      <c r="AC31" s="343">
        <v>11.5</v>
      </c>
      <c r="AD31" s="344"/>
      <c r="AE31" s="344"/>
      <c r="AF31" s="344"/>
      <c r="AG31" s="345"/>
      <c r="AH31" s="410">
        <f t="shared" ref="AH31" si="14">AC31</f>
        <v>11.5</v>
      </c>
      <c r="AI31" s="344"/>
      <c r="AJ31" s="344"/>
      <c r="AK31" s="352"/>
      <c r="AL31" s="343">
        <v>5.9</v>
      </c>
      <c r="AM31" s="344"/>
      <c r="AN31" s="344"/>
      <c r="AO31" s="344"/>
      <c r="AP31" s="345"/>
      <c r="AQ31" s="410">
        <f t="shared" ref="AQ31" si="15">AL31</f>
        <v>5.9</v>
      </c>
      <c r="AR31" s="344"/>
      <c r="AS31" s="344"/>
      <c r="AT31" s="355"/>
      <c r="AU31" s="381" t="s">
        <v>283</v>
      </c>
      <c r="AV31" s="382"/>
      <c r="AW31" s="382"/>
      <c r="AX31" s="382"/>
      <c r="AY31" s="382"/>
      <c r="AZ31" s="382"/>
      <c r="BA31" s="382"/>
      <c r="BB31" s="382"/>
      <c r="BC31" s="382"/>
      <c r="BD31" s="407"/>
      <c r="BE31" s="343">
        <v>5.5</v>
      </c>
      <c r="BF31" s="344"/>
      <c r="BG31" s="344"/>
      <c r="BH31" s="344"/>
      <c r="BI31" s="344"/>
      <c r="BJ31" s="345"/>
      <c r="BK31" s="347"/>
      <c r="BL31" s="347"/>
      <c r="BM31" s="347"/>
      <c r="BN31" s="347"/>
      <c r="BO31" s="347"/>
      <c r="BP31" s="347"/>
      <c r="BQ31" s="353"/>
      <c r="BR31" s="343">
        <v>12</v>
      </c>
      <c r="BS31" s="344"/>
      <c r="BT31" s="344"/>
      <c r="BU31" s="344"/>
      <c r="BV31" s="344"/>
      <c r="BW31" s="344"/>
      <c r="BX31" s="355"/>
      <c r="BY31" s="210"/>
      <c r="BZ31" s="210"/>
      <c r="CA31" s="210"/>
      <c r="CB31" s="210"/>
      <c r="CC31" s="210"/>
      <c r="CD31" s="210"/>
      <c r="CE31" s="210"/>
      <c r="CF31" s="210"/>
      <c r="CG31" s="210"/>
      <c r="CH31" s="210"/>
      <c r="CI31" s="210"/>
      <c r="CJ31" s="210"/>
      <c r="CK31" s="210"/>
      <c r="CL31" s="210"/>
      <c r="CM31" s="491" t="s">
        <v>282</v>
      </c>
      <c r="CN31" s="371"/>
      <c r="CO31" s="371"/>
      <c r="CP31" s="371"/>
      <c r="CQ31" s="371"/>
      <c r="CR31" s="371"/>
      <c r="CS31" s="371"/>
      <c r="CT31" s="371"/>
      <c r="CU31" s="371"/>
      <c r="CV31" s="371"/>
      <c r="CW31" s="371"/>
      <c r="CX31" s="371"/>
      <c r="CY31" s="371"/>
      <c r="CZ31" s="371"/>
      <c r="DA31" s="371"/>
      <c r="DB31" s="371"/>
      <c r="DC31" s="482"/>
      <c r="DD31" s="495">
        <v>0.16</v>
      </c>
      <c r="DE31" s="485"/>
      <c r="DF31" s="485"/>
      <c r="DG31" s="485"/>
      <c r="DH31" s="485"/>
      <c r="DI31" s="496"/>
      <c r="DJ31" s="542"/>
      <c r="DK31" s="543"/>
      <c r="DL31" s="543"/>
      <c r="DM31" s="543"/>
      <c r="DN31" s="543"/>
      <c r="DO31" s="543"/>
      <c r="DP31" s="543"/>
      <c r="DQ31" s="543"/>
      <c r="DR31" s="543"/>
      <c r="DS31" s="543"/>
      <c r="DT31" s="543"/>
      <c r="DU31" s="543"/>
      <c r="DV31" s="543"/>
      <c r="DW31" s="543"/>
      <c r="DX31" s="543"/>
      <c r="DY31" s="543"/>
      <c r="DZ31" s="543"/>
      <c r="EA31" s="494" t="s">
        <v>266</v>
      </c>
      <c r="EB31" s="494"/>
      <c r="EC31" s="494"/>
      <c r="ED31" s="494"/>
      <c r="EE31" s="494"/>
      <c r="EF31" s="494"/>
      <c r="EG31" s="494"/>
      <c r="EH31" s="494"/>
      <c r="EI31" s="494"/>
      <c r="EJ31" s="494"/>
      <c r="EK31" s="494"/>
      <c r="EL31" s="494"/>
      <c r="EM31" s="494"/>
      <c r="EN31" s="494"/>
      <c r="EO31" s="494"/>
      <c r="EP31" s="494"/>
      <c r="EQ31" s="494"/>
      <c r="ER31" s="380">
        <v>1.99</v>
      </c>
      <c r="ES31" s="380"/>
      <c r="ET31" s="380"/>
      <c r="EU31" s="380"/>
      <c r="EV31" s="380"/>
      <c r="EW31" s="380"/>
      <c r="EX31" s="380"/>
      <c r="EY31" s="380"/>
      <c r="EZ31" s="509">
        <v>5499</v>
      </c>
      <c r="FA31" s="509"/>
      <c r="FB31" s="509"/>
      <c r="FC31" s="509"/>
      <c r="FD31" s="509"/>
      <c r="FE31" s="509"/>
      <c r="FF31" s="509"/>
      <c r="FG31" s="510"/>
    </row>
    <row r="32" spans="2:163" ht="8.65" customHeight="1" x14ac:dyDescent="0.15">
      <c r="B32" s="383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73"/>
      <c r="N32" s="374"/>
      <c r="O32" s="374"/>
      <c r="P32" s="374"/>
      <c r="Q32" s="374"/>
      <c r="R32" s="374"/>
      <c r="S32" s="374"/>
      <c r="T32" s="374"/>
      <c r="U32" s="374"/>
      <c r="V32" s="374"/>
      <c r="W32" s="374"/>
      <c r="X32" s="374"/>
      <c r="Y32" s="374"/>
      <c r="Z32" s="374"/>
      <c r="AA32" s="374"/>
      <c r="AB32" s="375"/>
      <c r="AC32" s="349"/>
      <c r="AD32" s="350"/>
      <c r="AE32" s="350"/>
      <c r="AF32" s="350"/>
      <c r="AG32" s="351"/>
      <c r="AH32" s="411"/>
      <c r="AI32" s="350"/>
      <c r="AJ32" s="350"/>
      <c r="AK32" s="354"/>
      <c r="AL32" s="349"/>
      <c r="AM32" s="350"/>
      <c r="AN32" s="350"/>
      <c r="AO32" s="350"/>
      <c r="AP32" s="351"/>
      <c r="AQ32" s="411"/>
      <c r="AR32" s="350"/>
      <c r="AS32" s="350"/>
      <c r="AT32" s="357"/>
      <c r="AU32" s="383"/>
      <c r="AV32" s="384"/>
      <c r="AW32" s="384"/>
      <c r="AX32" s="384"/>
      <c r="AY32" s="384"/>
      <c r="AZ32" s="384"/>
      <c r="BA32" s="384"/>
      <c r="BB32" s="384"/>
      <c r="BC32" s="384"/>
      <c r="BD32" s="408"/>
      <c r="BE32" s="346"/>
      <c r="BF32" s="347"/>
      <c r="BG32" s="347"/>
      <c r="BH32" s="347"/>
      <c r="BI32" s="347"/>
      <c r="BJ32" s="348"/>
      <c r="BK32" s="347"/>
      <c r="BL32" s="347"/>
      <c r="BM32" s="347"/>
      <c r="BN32" s="347"/>
      <c r="BO32" s="347"/>
      <c r="BP32" s="347"/>
      <c r="BQ32" s="353"/>
      <c r="BR32" s="346"/>
      <c r="BS32" s="347"/>
      <c r="BT32" s="347"/>
      <c r="BU32" s="347"/>
      <c r="BV32" s="347"/>
      <c r="BW32" s="347"/>
      <c r="BX32" s="356"/>
      <c r="BY32" s="210"/>
      <c r="BZ32" s="210"/>
      <c r="CA32" s="210"/>
      <c r="CB32" s="210"/>
      <c r="CC32" s="210"/>
      <c r="CD32" s="210"/>
      <c r="CE32" s="210"/>
      <c r="CF32" s="210"/>
      <c r="CG32" s="210"/>
      <c r="CH32" s="210"/>
      <c r="CI32" s="210"/>
      <c r="CJ32" s="210"/>
      <c r="CK32" s="210"/>
      <c r="CL32" s="210"/>
      <c r="CM32" s="492"/>
      <c r="CN32" s="423"/>
      <c r="CO32" s="423"/>
      <c r="CP32" s="423"/>
      <c r="CQ32" s="423"/>
      <c r="CR32" s="423"/>
      <c r="CS32" s="423"/>
      <c r="CT32" s="423"/>
      <c r="CU32" s="423"/>
      <c r="CV32" s="423"/>
      <c r="CW32" s="423"/>
      <c r="CX32" s="423"/>
      <c r="CY32" s="423"/>
      <c r="CZ32" s="423"/>
      <c r="DA32" s="423"/>
      <c r="DB32" s="423"/>
      <c r="DC32" s="483"/>
      <c r="DD32" s="497"/>
      <c r="DE32" s="487"/>
      <c r="DF32" s="487"/>
      <c r="DG32" s="487"/>
      <c r="DH32" s="487"/>
      <c r="DI32" s="498"/>
      <c r="DJ32" s="542"/>
      <c r="DK32" s="543"/>
      <c r="DL32" s="543"/>
      <c r="DM32" s="543"/>
      <c r="DN32" s="543"/>
      <c r="DO32" s="543"/>
      <c r="DP32" s="543"/>
      <c r="DQ32" s="543"/>
      <c r="DR32" s="543"/>
      <c r="DS32" s="543"/>
      <c r="DT32" s="543"/>
      <c r="DU32" s="543"/>
      <c r="DV32" s="543"/>
      <c r="DW32" s="543"/>
      <c r="DX32" s="543"/>
      <c r="DY32" s="543"/>
      <c r="DZ32" s="543"/>
      <c r="EA32" s="494"/>
      <c r="EB32" s="494"/>
      <c r="EC32" s="494"/>
      <c r="ED32" s="494"/>
      <c r="EE32" s="494"/>
      <c r="EF32" s="494"/>
      <c r="EG32" s="494"/>
      <c r="EH32" s="494"/>
      <c r="EI32" s="494"/>
      <c r="EJ32" s="494"/>
      <c r="EK32" s="494"/>
      <c r="EL32" s="494"/>
      <c r="EM32" s="494"/>
      <c r="EN32" s="494"/>
      <c r="EO32" s="494"/>
      <c r="EP32" s="494"/>
      <c r="EQ32" s="494"/>
      <c r="ER32" s="380"/>
      <c r="ES32" s="380"/>
      <c r="ET32" s="380"/>
      <c r="EU32" s="380"/>
      <c r="EV32" s="380"/>
      <c r="EW32" s="380"/>
      <c r="EX32" s="380"/>
      <c r="EY32" s="380"/>
      <c r="EZ32" s="509"/>
      <c r="FA32" s="509"/>
      <c r="FB32" s="509"/>
      <c r="FC32" s="509"/>
      <c r="FD32" s="509"/>
      <c r="FE32" s="509"/>
      <c r="FF32" s="509"/>
      <c r="FG32" s="510"/>
    </row>
    <row r="33" spans="2:163" ht="8.65" customHeight="1" x14ac:dyDescent="0.15">
      <c r="B33" s="383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70" t="s">
        <v>276</v>
      </c>
      <c r="N33" s="371"/>
      <c r="O33" s="371"/>
      <c r="P33" s="371"/>
      <c r="Q33" s="371"/>
      <c r="R33" s="371"/>
      <c r="S33" s="371"/>
      <c r="T33" s="371"/>
      <c r="U33" s="371"/>
      <c r="V33" s="371"/>
      <c r="W33" s="371"/>
      <c r="X33" s="371"/>
      <c r="Y33" s="371"/>
      <c r="Z33" s="371"/>
      <c r="AA33" s="371"/>
      <c r="AB33" s="372"/>
      <c r="AC33" s="343">
        <v>11.5</v>
      </c>
      <c r="AD33" s="344"/>
      <c r="AE33" s="344"/>
      <c r="AF33" s="344"/>
      <c r="AG33" s="345"/>
      <c r="AH33" s="410">
        <f t="shared" ref="AH33" si="16">AC33</f>
        <v>11.5</v>
      </c>
      <c r="AI33" s="344"/>
      <c r="AJ33" s="344"/>
      <c r="AK33" s="352"/>
      <c r="AL33" s="343">
        <v>5.8</v>
      </c>
      <c r="AM33" s="344"/>
      <c r="AN33" s="344"/>
      <c r="AO33" s="344"/>
      <c r="AP33" s="345"/>
      <c r="AQ33" s="410">
        <f t="shared" ref="AQ33" si="17">AL33</f>
        <v>5.8</v>
      </c>
      <c r="AR33" s="344"/>
      <c r="AS33" s="344"/>
      <c r="AT33" s="355"/>
      <c r="AU33" s="383"/>
      <c r="AV33" s="384"/>
      <c r="AW33" s="384"/>
      <c r="AX33" s="384"/>
      <c r="AY33" s="384"/>
      <c r="AZ33" s="384"/>
      <c r="BA33" s="384"/>
      <c r="BB33" s="384"/>
      <c r="BC33" s="384"/>
      <c r="BD33" s="408"/>
      <c r="BE33" s="346"/>
      <c r="BF33" s="347"/>
      <c r="BG33" s="347"/>
      <c r="BH33" s="347"/>
      <c r="BI33" s="347"/>
      <c r="BJ33" s="348"/>
      <c r="BK33" s="347"/>
      <c r="BL33" s="347"/>
      <c r="BM33" s="347"/>
      <c r="BN33" s="347"/>
      <c r="BO33" s="347"/>
      <c r="BP33" s="347"/>
      <c r="BQ33" s="353"/>
      <c r="BR33" s="346"/>
      <c r="BS33" s="347"/>
      <c r="BT33" s="347"/>
      <c r="BU33" s="347"/>
      <c r="BV33" s="347"/>
      <c r="BW33" s="347"/>
      <c r="BX33" s="356"/>
      <c r="BY33" s="210"/>
      <c r="BZ33" s="210"/>
      <c r="CA33" s="210"/>
      <c r="CB33" s="210"/>
      <c r="CC33" s="210"/>
      <c r="CD33" s="210"/>
      <c r="CE33" s="210"/>
      <c r="CF33" s="210"/>
      <c r="CG33" s="210"/>
      <c r="CH33" s="210"/>
      <c r="CI33" s="210"/>
      <c r="CJ33" s="210"/>
      <c r="CK33" s="210"/>
      <c r="CL33" s="210"/>
      <c r="CM33" s="492"/>
      <c r="CN33" s="423"/>
      <c r="CO33" s="423"/>
      <c r="CP33" s="423"/>
      <c r="CQ33" s="423"/>
      <c r="CR33" s="423"/>
      <c r="CS33" s="423"/>
      <c r="CT33" s="423"/>
      <c r="CU33" s="423"/>
      <c r="CV33" s="423"/>
      <c r="CW33" s="423"/>
      <c r="CX33" s="423"/>
      <c r="CY33" s="423"/>
      <c r="CZ33" s="423"/>
      <c r="DA33" s="423"/>
      <c r="DB33" s="423"/>
      <c r="DC33" s="483"/>
      <c r="DD33" s="497"/>
      <c r="DE33" s="487"/>
      <c r="DF33" s="487"/>
      <c r="DG33" s="487"/>
      <c r="DH33" s="487"/>
      <c r="DI33" s="498"/>
      <c r="DJ33" s="542"/>
      <c r="DK33" s="543"/>
      <c r="DL33" s="543"/>
      <c r="DM33" s="543"/>
      <c r="DN33" s="543"/>
      <c r="DO33" s="543"/>
      <c r="DP33" s="543"/>
      <c r="DQ33" s="543"/>
      <c r="DR33" s="543"/>
      <c r="DS33" s="543"/>
      <c r="DT33" s="543"/>
      <c r="DU33" s="543"/>
      <c r="DV33" s="543"/>
      <c r="DW33" s="543"/>
      <c r="DX33" s="543"/>
      <c r="DY33" s="543"/>
      <c r="DZ33" s="543"/>
      <c r="EA33" s="494" t="s">
        <v>265</v>
      </c>
      <c r="EB33" s="494"/>
      <c r="EC33" s="494"/>
      <c r="ED33" s="494"/>
      <c r="EE33" s="494"/>
      <c r="EF33" s="494"/>
      <c r="EG33" s="494"/>
      <c r="EH33" s="494"/>
      <c r="EI33" s="494"/>
      <c r="EJ33" s="494"/>
      <c r="EK33" s="494"/>
      <c r="EL33" s="494"/>
      <c r="EM33" s="494"/>
      <c r="EN33" s="494"/>
      <c r="EO33" s="494"/>
      <c r="EP33" s="494"/>
      <c r="EQ33" s="494"/>
      <c r="ER33" s="380">
        <v>2.35</v>
      </c>
      <c r="ES33" s="380"/>
      <c r="ET33" s="380"/>
      <c r="EU33" s="380"/>
      <c r="EV33" s="380"/>
      <c r="EW33" s="380"/>
      <c r="EX33" s="380"/>
      <c r="EY33" s="380"/>
      <c r="EZ33" s="509">
        <v>5400</v>
      </c>
      <c r="FA33" s="509"/>
      <c r="FB33" s="509"/>
      <c r="FC33" s="509"/>
      <c r="FD33" s="509"/>
      <c r="FE33" s="509"/>
      <c r="FF33" s="509"/>
      <c r="FG33" s="510"/>
    </row>
    <row r="34" spans="2:163" ht="8.65" customHeight="1" x14ac:dyDescent="0.15">
      <c r="B34" s="383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73"/>
      <c r="N34" s="374"/>
      <c r="O34" s="374"/>
      <c r="P34" s="374"/>
      <c r="Q34" s="374"/>
      <c r="R34" s="374"/>
      <c r="S34" s="374"/>
      <c r="T34" s="374"/>
      <c r="U34" s="374"/>
      <c r="V34" s="374"/>
      <c r="W34" s="374"/>
      <c r="X34" s="374"/>
      <c r="Y34" s="374"/>
      <c r="Z34" s="374"/>
      <c r="AA34" s="374"/>
      <c r="AB34" s="375"/>
      <c r="AC34" s="349"/>
      <c r="AD34" s="350"/>
      <c r="AE34" s="350"/>
      <c r="AF34" s="350"/>
      <c r="AG34" s="351"/>
      <c r="AH34" s="411"/>
      <c r="AI34" s="350"/>
      <c r="AJ34" s="350"/>
      <c r="AK34" s="354"/>
      <c r="AL34" s="349"/>
      <c r="AM34" s="350"/>
      <c r="AN34" s="350"/>
      <c r="AO34" s="350"/>
      <c r="AP34" s="351"/>
      <c r="AQ34" s="411"/>
      <c r="AR34" s="350"/>
      <c r="AS34" s="350"/>
      <c r="AT34" s="357"/>
      <c r="AU34" s="385"/>
      <c r="AV34" s="386"/>
      <c r="AW34" s="386"/>
      <c r="AX34" s="386"/>
      <c r="AY34" s="386"/>
      <c r="AZ34" s="386"/>
      <c r="BA34" s="386"/>
      <c r="BB34" s="386"/>
      <c r="BC34" s="386"/>
      <c r="BD34" s="409"/>
      <c r="BE34" s="346"/>
      <c r="BF34" s="347"/>
      <c r="BG34" s="347"/>
      <c r="BH34" s="347"/>
      <c r="BI34" s="347"/>
      <c r="BJ34" s="348"/>
      <c r="BK34" s="350"/>
      <c r="BL34" s="350"/>
      <c r="BM34" s="350"/>
      <c r="BN34" s="350"/>
      <c r="BO34" s="350"/>
      <c r="BP34" s="350"/>
      <c r="BQ34" s="354"/>
      <c r="BR34" s="346"/>
      <c r="BS34" s="347"/>
      <c r="BT34" s="347"/>
      <c r="BU34" s="347"/>
      <c r="BV34" s="347"/>
      <c r="BW34" s="347"/>
      <c r="BX34" s="356"/>
      <c r="BY34" s="210"/>
      <c r="BZ34" s="210"/>
      <c r="CA34" s="210"/>
      <c r="CB34" s="210"/>
      <c r="CC34" s="210"/>
      <c r="CD34" s="210"/>
      <c r="CE34" s="210"/>
      <c r="CF34" s="210"/>
      <c r="CG34" s="210"/>
      <c r="CH34" s="210"/>
      <c r="CI34" s="210"/>
      <c r="CJ34" s="210"/>
      <c r="CK34" s="210"/>
      <c r="CL34" s="210"/>
      <c r="CM34" s="492"/>
      <c r="CN34" s="423"/>
      <c r="CO34" s="423"/>
      <c r="CP34" s="423"/>
      <c r="CQ34" s="423"/>
      <c r="CR34" s="423"/>
      <c r="CS34" s="423"/>
      <c r="CT34" s="423"/>
      <c r="CU34" s="423"/>
      <c r="CV34" s="423"/>
      <c r="CW34" s="423"/>
      <c r="CX34" s="423"/>
      <c r="CY34" s="423"/>
      <c r="CZ34" s="423"/>
      <c r="DA34" s="423"/>
      <c r="DB34" s="423"/>
      <c r="DC34" s="483"/>
      <c r="DD34" s="497"/>
      <c r="DE34" s="487"/>
      <c r="DF34" s="487"/>
      <c r="DG34" s="487"/>
      <c r="DH34" s="487"/>
      <c r="DI34" s="498"/>
      <c r="DJ34" s="542"/>
      <c r="DK34" s="543"/>
      <c r="DL34" s="543"/>
      <c r="DM34" s="543"/>
      <c r="DN34" s="543"/>
      <c r="DO34" s="543"/>
      <c r="DP34" s="543"/>
      <c r="DQ34" s="543"/>
      <c r="DR34" s="543"/>
      <c r="DS34" s="543"/>
      <c r="DT34" s="543"/>
      <c r="DU34" s="543"/>
      <c r="DV34" s="543"/>
      <c r="DW34" s="543"/>
      <c r="DX34" s="543"/>
      <c r="DY34" s="543"/>
      <c r="DZ34" s="543"/>
      <c r="EA34" s="494"/>
      <c r="EB34" s="494"/>
      <c r="EC34" s="494"/>
      <c r="ED34" s="494"/>
      <c r="EE34" s="494"/>
      <c r="EF34" s="494"/>
      <c r="EG34" s="494"/>
      <c r="EH34" s="494"/>
      <c r="EI34" s="494"/>
      <c r="EJ34" s="494"/>
      <c r="EK34" s="494"/>
      <c r="EL34" s="494"/>
      <c r="EM34" s="494"/>
      <c r="EN34" s="494"/>
      <c r="EO34" s="494"/>
      <c r="EP34" s="494"/>
      <c r="EQ34" s="494"/>
      <c r="ER34" s="380"/>
      <c r="ES34" s="380"/>
      <c r="ET34" s="380"/>
      <c r="EU34" s="380"/>
      <c r="EV34" s="380"/>
      <c r="EW34" s="380"/>
      <c r="EX34" s="380"/>
      <c r="EY34" s="380"/>
      <c r="EZ34" s="509"/>
      <c r="FA34" s="509"/>
      <c r="FB34" s="509"/>
      <c r="FC34" s="509"/>
      <c r="FD34" s="509"/>
      <c r="FE34" s="509"/>
      <c r="FF34" s="509"/>
      <c r="FG34" s="510"/>
    </row>
    <row r="35" spans="2:163" ht="8.65" customHeight="1" x14ac:dyDescent="0.15">
      <c r="B35" s="383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70" t="s">
        <v>275</v>
      </c>
      <c r="N35" s="371"/>
      <c r="O35" s="371"/>
      <c r="P35" s="371"/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2"/>
      <c r="AC35" s="343">
        <v>11.3</v>
      </c>
      <c r="AD35" s="344"/>
      <c r="AE35" s="344"/>
      <c r="AF35" s="344"/>
      <c r="AG35" s="345"/>
      <c r="AH35" s="410">
        <f t="shared" ref="AH35" si="18">AC35</f>
        <v>11.3</v>
      </c>
      <c r="AI35" s="344"/>
      <c r="AJ35" s="344"/>
      <c r="AK35" s="352"/>
      <c r="AL35" s="343">
        <v>6.1</v>
      </c>
      <c r="AM35" s="344"/>
      <c r="AN35" s="344"/>
      <c r="AO35" s="344"/>
      <c r="AP35" s="345"/>
      <c r="AQ35" s="410">
        <f t="shared" ref="AQ35" si="19">AL35</f>
        <v>6.1</v>
      </c>
      <c r="AR35" s="344"/>
      <c r="AS35" s="344"/>
      <c r="AT35" s="355"/>
      <c r="AU35" s="381" t="s">
        <v>281</v>
      </c>
      <c r="AV35" s="382"/>
      <c r="AW35" s="382"/>
      <c r="AX35" s="382"/>
      <c r="AY35" s="382"/>
      <c r="AZ35" s="382"/>
      <c r="BA35" s="382"/>
      <c r="BB35" s="382"/>
      <c r="BC35" s="382"/>
      <c r="BD35" s="407"/>
      <c r="BE35" s="346"/>
      <c r="BF35" s="347"/>
      <c r="BG35" s="347"/>
      <c r="BH35" s="347"/>
      <c r="BI35" s="347"/>
      <c r="BJ35" s="348"/>
      <c r="BK35" s="344">
        <v>4.5</v>
      </c>
      <c r="BL35" s="344"/>
      <c r="BM35" s="344"/>
      <c r="BN35" s="344"/>
      <c r="BO35" s="344"/>
      <c r="BP35" s="344"/>
      <c r="BQ35" s="352"/>
      <c r="BR35" s="346"/>
      <c r="BS35" s="347"/>
      <c r="BT35" s="347"/>
      <c r="BU35" s="347"/>
      <c r="BV35" s="347"/>
      <c r="BW35" s="347"/>
      <c r="BX35" s="356"/>
      <c r="BY35" s="210"/>
      <c r="BZ35" s="210"/>
      <c r="CA35" s="210"/>
      <c r="CB35" s="210"/>
      <c r="CC35" s="210"/>
      <c r="CD35" s="210"/>
      <c r="CE35" s="210"/>
      <c r="CF35" s="210"/>
      <c r="CG35" s="210"/>
      <c r="CH35" s="210"/>
      <c r="CI35" s="210"/>
      <c r="CJ35" s="210"/>
      <c r="CK35" s="210"/>
      <c r="CL35" s="210"/>
      <c r="CM35" s="493"/>
      <c r="CN35" s="374"/>
      <c r="CO35" s="374"/>
      <c r="CP35" s="374"/>
      <c r="CQ35" s="374"/>
      <c r="CR35" s="374"/>
      <c r="CS35" s="374"/>
      <c r="CT35" s="374"/>
      <c r="CU35" s="374"/>
      <c r="CV35" s="374"/>
      <c r="CW35" s="374"/>
      <c r="CX35" s="374"/>
      <c r="CY35" s="374"/>
      <c r="CZ35" s="374"/>
      <c r="DA35" s="374"/>
      <c r="DB35" s="374"/>
      <c r="DC35" s="484"/>
      <c r="DD35" s="499"/>
      <c r="DE35" s="489"/>
      <c r="DF35" s="489"/>
      <c r="DG35" s="489"/>
      <c r="DH35" s="489"/>
      <c r="DI35" s="500"/>
      <c r="DJ35" s="542"/>
      <c r="DK35" s="543"/>
      <c r="DL35" s="543"/>
      <c r="DM35" s="543"/>
      <c r="DN35" s="543"/>
      <c r="DO35" s="543"/>
      <c r="DP35" s="543"/>
      <c r="DQ35" s="543"/>
      <c r="DR35" s="543"/>
      <c r="DS35" s="543"/>
      <c r="DT35" s="543"/>
      <c r="DU35" s="543"/>
      <c r="DV35" s="543"/>
      <c r="DW35" s="543"/>
      <c r="DX35" s="543"/>
      <c r="DY35" s="543"/>
      <c r="DZ35" s="543"/>
      <c r="EA35" s="494" t="s">
        <v>263</v>
      </c>
      <c r="EB35" s="494"/>
      <c r="EC35" s="494"/>
      <c r="ED35" s="494"/>
      <c r="EE35" s="494"/>
      <c r="EF35" s="494"/>
      <c r="EG35" s="494"/>
      <c r="EH35" s="494"/>
      <c r="EI35" s="494"/>
      <c r="EJ35" s="494"/>
      <c r="EK35" s="494"/>
      <c r="EL35" s="494"/>
      <c r="EM35" s="494"/>
      <c r="EN35" s="494"/>
      <c r="EO35" s="494"/>
      <c r="EP35" s="494"/>
      <c r="EQ35" s="494"/>
      <c r="ER35" s="380">
        <v>1.57</v>
      </c>
      <c r="ES35" s="380"/>
      <c r="ET35" s="380"/>
      <c r="EU35" s="380"/>
      <c r="EV35" s="380"/>
      <c r="EW35" s="380"/>
      <c r="EX35" s="380"/>
      <c r="EY35" s="380"/>
      <c r="EZ35" s="509">
        <v>4411</v>
      </c>
      <c r="FA35" s="509"/>
      <c r="FB35" s="509"/>
      <c r="FC35" s="509"/>
      <c r="FD35" s="509"/>
      <c r="FE35" s="509"/>
      <c r="FF35" s="509"/>
      <c r="FG35" s="510"/>
    </row>
    <row r="36" spans="2:163" ht="8.65" customHeight="1" x14ac:dyDescent="0.15">
      <c r="B36" s="383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73"/>
      <c r="N36" s="374"/>
      <c r="O36" s="374"/>
      <c r="P36" s="374"/>
      <c r="Q36" s="374"/>
      <c r="R36" s="374"/>
      <c r="S36" s="374"/>
      <c r="T36" s="374"/>
      <c r="U36" s="374"/>
      <c r="V36" s="374"/>
      <c r="W36" s="374"/>
      <c r="X36" s="374"/>
      <c r="Y36" s="374"/>
      <c r="Z36" s="374"/>
      <c r="AA36" s="374"/>
      <c r="AB36" s="375"/>
      <c r="AC36" s="349"/>
      <c r="AD36" s="350"/>
      <c r="AE36" s="350"/>
      <c r="AF36" s="350"/>
      <c r="AG36" s="351"/>
      <c r="AH36" s="411"/>
      <c r="AI36" s="350"/>
      <c r="AJ36" s="350"/>
      <c r="AK36" s="354"/>
      <c r="AL36" s="349"/>
      <c r="AM36" s="350"/>
      <c r="AN36" s="350"/>
      <c r="AO36" s="350"/>
      <c r="AP36" s="351"/>
      <c r="AQ36" s="411"/>
      <c r="AR36" s="350"/>
      <c r="AS36" s="350"/>
      <c r="AT36" s="357"/>
      <c r="AU36" s="383"/>
      <c r="AV36" s="384"/>
      <c r="AW36" s="384"/>
      <c r="AX36" s="384"/>
      <c r="AY36" s="384"/>
      <c r="AZ36" s="384"/>
      <c r="BA36" s="384"/>
      <c r="BB36" s="384"/>
      <c r="BC36" s="384"/>
      <c r="BD36" s="408"/>
      <c r="BE36" s="346"/>
      <c r="BF36" s="347"/>
      <c r="BG36" s="347"/>
      <c r="BH36" s="347"/>
      <c r="BI36" s="347"/>
      <c r="BJ36" s="348"/>
      <c r="BK36" s="347"/>
      <c r="BL36" s="347"/>
      <c r="BM36" s="347"/>
      <c r="BN36" s="347"/>
      <c r="BO36" s="347"/>
      <c r="BP36" s="347"/>
      <c r="BQ36" s="353"/>
      <c r="BR36" s="346"/>
      <c r="BS36" s="347"/>
      <c r="BT36" s="347"/>
      <c r="BU36" s="347"/>
      <c r="BV36" s="347"/>
      <c r="BW36" s="347"/>
      <c r="BX36" s="356"/>
      <c r="BY36" s="210"/>
      <c r="BZ36" s="210"/>
      <c r="CA36" s="210"/>
      <c r="CB36" s="210"/>
      <c r="CC36" s="210"/>
      <c r="CD36" s="210"/>
      <c r="CE36" s="210"/>
      <c r="CF36" s="210"/>
      <c r="CG36" s="210"/>
      <c r="CH36" s="210"/>
      <c r="CI36" s="210"/>
      <c r="CJ36" s="210"/>
      <c r="CK36" s="210"/>
      <c r="CL36" s="210"/>
      <c r="CM36" s="492" t="s">
        <v>354</v>
      </c>
      <c r="CN36" s="423"/>
      <c r="CO36" s="423"/>
      <c r="CP36" s="423"/>
      <c r="CQ36" s="423"/>
      <c r="CR36" s="423"/>
      <c r="CS36" s="423"/>
      <c r="CT36" s="423"/>
      <c r="CU36" s="423"/>
      <c r="CV36" s="423"/>
      <c r="CW36" s="423"/>
      <c r="CX36" s="423"/>
      <c r="CY36" s="423"/>
      <c r="CZ36" s="423"/>
      <c r="DA36" s="423"/>
      <c r="DB36" s="423"/>
      <c r="DC36" s="483"/>
      <c r="DD36" s="497">
        <v>0.1</v>
      </c>
      <c r="DE36" s="487"/>
      <c r="DF36" s="487"/>
      <c r="DG36" s="487"/>
      <c r="DH36" s="487"/>
      <c r="DI36" s="498"/>
      <c r="DJ36" s="542"/>
      <c r="DK36" s="543"/>
      <c r="DL36" s="543"/>
      <c r="DM36" s="543"/>
      <c r="DN36" s="543"/>
      <c r="DO36" s="543"/>
      <c r="DP36" s="543"/>
      <c r="DQ36" s="543"/>
      <c r="DR36" s="543"/>
      <c r="DS36" s="543"/>
      <c r="DT36" s="543"/>
      <c r="DU36" s="543"/>
      <c r="DV36" s="543"/>
      <c r="DW36" s="543"/>
      <c r="DX36" s="543"/>
      <c r="DY36" s="543"/>
      <c r="DZ36" s="543"/>
      <c r="EA36" s="494"/>
      <c r="EB36" s="494"/>
      <c r="EC36" s="494"/>
      <c r="ED36" s="494"/>
      <c r="EE36" s="494"/>
      <c r="EF36" s="494"/>
      <c r="EG36" s="494"/>
      <c r="EH36" s="494"/>
      <c r="EI36" s="494"/>
      <c r="EJ36" s="494"/>
      <c r="EK36" s="494"/>
      <c r="EL36" s="494"/>
      <c r="EM36" s="494"/>
      <c r="EN36" s="494"/>
      <c r="EO36" s="494"/>
      <c r="EP36" s="494"/>
      <c r="EQ36" s="494"/>
      <c r="ER36" s="380"/>
      <c r="ES36" s="380"/>
      <c r="ET36" s="380"/>
      <c r="EU36" s="380"/>
      <c r="EV36" s="380"/>
      <c r="EW36" s="380"/>
      <c r="EX36" s="380"/>
      <c r="EY36" s="380"/>
      <c r="EZ36" s="509"/>
      <c r="FA36" s="509"/>
      <c r="FB36" s="509"/>
      <c r="FC36" s="509"/>
      <c r="FD36" s="509"/>
      <c r="FE36" s="509"/>
      <c r="FF36" s="509"/>
      <c r="FG36" s="510"/>
    </row>
    <row r="37" spans="2:163" ht="8.65" customHeight="1" x14ac:dyDescent="0.15">
      <c r="B37" s="383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70" t="s">
        <v>273</v>
      </c>
      <c r="N37" s="371"/>
      <c r="O37" s="371"/>
      <c r="P37" s="371"/>
      <c r="Q37" s="371"/>
      <c r="R37" s="371"/>
      <c r="S37" s="371"/>
      <c r="T37" s="371"/>
      <c r="U37" s="371"/>
      <c r="V37" s="371"/>
      <c r="W37" s="371"/>
      <c r="X37" s="371"/>
      <c r="Y37" s="371"/>
      <c r="Z37" s="371"/>
      <c r="AA37" s="371"/>
      <c r="AB37" s="372"/>
      <c r="AC37" s="343">
        <v>11</v>
      </c>
      <c r="AD37" s="344"/>
      <c r="AE37" s="344"/>
      <c r="AF37" s="344"/>
      <c r="AG37" s="345"/>
      <c r="AH37" s="410">
        <f t="shared" ref="AH37" si="20">AC37</f>
        <v>11</v>
      </c>
      <c r="AI37" s="344"/>
      <c r="AJ37" s="344"/>
      <c r="AK37" s="352"/>
      <c r="AL37" s="343">
        <v>5.9</v>
      </c>
      <c r="AM37" s="344"/>
      <c r="AN37" s="344"/>
      <c r="AO37" s="344"/>
      <c r="AP37" s="345"/>
      <c r="AQ37" s="410">
        <f t="shared" ref="AQ37" si="21">AL37</f>
        <v>5.9</v>
      </c>
      <c r="AR37" s="344"/>
      <c r="AS37" s="344"/>
      <c r="AT37" s="355"/>
      <c r="AU37" s="383"/>
      <c r="AV37" s="384"/>
      <c r="AW37" s="384"/>
      <c r="AX37" s="384"/>
      <c r="AY37" s="384"/>
      <c r="AZ37" s="384"/>
      <c r="BA37" s="384"/>
      <c r="BB37" s="384"/>
      <c r="BC37" s="384"/>
      <c r="BD37" s="408"/>
      <c r="BE37" s="346"/>
      <c r="BF37" s="347"/>
      <c r="BG37" s="347"/>
      <c r="BH37" s="347"/>
      <c r="BI37" s="347"/>
      <c r="BJ37" s="348"/>
      <c r="BK37" s="347"/>
      <c r="BL37" s="347"/>
      <c r="BM37" s="347"/>
      <c r="BN37" s="347"/>
      <c r="BO37" s="347"/>
      <c r="BP37" s="347"/>
      <c r="BQ37" s="353"/>
      <c r="BR37" s="346"/>
      <c r="BS37" s="347"/>
      <c r="BT37" s="347"/>
      <c r="BU37" s="347"/>
      <c r="BV37" s="347"/>
      <c r="BW37" s="347"/>
      <c r="BX37" s="356"/>
      <c r="BY37" s="210"/>
      <c r="BZ37" s="210"/>
      <c r="CA37" s="210"/>
      <c r="CB37" s="210"/>
      <c r="CC37" s="210"/>
      <c r="CD37" s="210"/>
      <c r="CE37" s="210"/>
      <c r="CF37" s="210"/>
      <c r="CG37" s="210"/>
      <c r="CH37" s="210"/>
      <c r="CI37" s="210"/>
      <c r="CJ37" s="210"/>
      <c r="CK37" s="210"/>
      <c r="CL37" s="210"/>
      <c r="CM37" s="492"/>
      <c r="CN37" s="423"/>
      <c r="CO37" s="423"/>
      <c r="CP37" s="423"/>
      <c r="CQ37" s="423"/>
      <c r="CR37" s="423"/>
      <c r="CS37" s="423"/>
      <c r="CT37" s="423"/>
      <c r="CU37" s="423"/>
      <c r="CV37" s="423"/>
      <c r="CW37" s="423"/>
      <c r="CX37" s="423"/>
      <c r="CY37" s="423"/>
      <c r="CZ37" s="423"/>
      <c r="DA37" s="423"/>
      <c r="DB37" s="423"/>
      <c r="DC37" s="483"/>
      <c r="DD37" s="497"/>
      <c r="DE37" s="487"/>
      <c r="DF37" s="487"/>
      <c r="DG37" s="487"/>
      <c r="DH37" s="487"/>
      <c r="DI37" s="498"/>
      <c r="DJ37" s="542"/>
      <c r="DK37" s="543"/>
      <c r="DL37" s="543"/>
      <c r="DM37" s="543"/>
      <c r="DN37" s="543"/>
      <c r="DO37" s="543"/>
      <c r="DP37" s="543"/>
      <c r="DQ37" s="543"/>
      <c r="DR37" s="543"/>
      <c r="DS37" s="543"/>
      <c r="DT37" s="543"/>
      <c r="DU37" s="543"/>
      <c r="DV37" s="543"/>
      <c r="DW37" s="543"/>
      <c r="DX37" s="543"/>
      <c r="DY37" s="543"/>
      <c r="DZ37" s="543"/>
      <c r="EA37" s="494" t="s">
        <v>260</v>
      </c>
      <c r="EB37" s="494"/>
      <c r="EC37" s="494"/>
      <c r="ED37" s="494"/>
      <c r="EE37" s="494"/>
      <c r="EF37" s="494"/>
      <c r="EG37" s="494"/>
      <c r="EH37" s="494"/>
      <c r="EI37" s="494"/>
      <c r="EJ37" s="494"/>
      <c r="EK37" s="494"/>
      <c r="EL37" s="494"/>
      <c r="EM37" s="494"/>
      <c r="EN37" s="494"/>
      <c r="EO37" s="494"/>
      <c r="EP37" s="494"/>
      <c r="EQ37" s="494"/>
      <c r="ER37" s="380">
        <v>1.2</v>
      </c>
      <c r="ES37" s="380"/>
      <c r="ET37" s="380"/>
      <c r="EU37" s="380"/>
      <c r="EV37" s="380"/>
      <c r="EW37" s="380"/>
      <c r="EX37" s="380"/>
      <c r="EY37" s="380"/>
      <c r="EZ37" s="509">
        <v>3250</v>
      </c>
      <c r="FA37" s="509"/>
      <c r="FB37" s="509"/>
      <c r="FC37" s="509"/>
      <c r="FD37" s="509"/>
      <c r="FE37" s="509"/>
      <c r="FF37" s="509"/>
      <c r="FG37" s="510"/>
    </row>
    <row r="38" spans="2:163" ht="8.65" customHeight="1" x14ac:dyDescent="0.15">
      <c r="B38" s="385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73"/>
      <c r="N38" s="374"/>
      <c r="O38" s="374"/>
      <c r="P38" s="374"/>
      <c r="Q38" s="374"/>
      <c r="R38" s="374"/>
      <c r="S38" s="374"/>
      <c r="T38" s="374"/>
      <c r="U38" s="374"/>
      <c r="V38" s="374"/>
      <c r="W38" s="374"/>
      <c r="X38" s="374"/>
      <c r="Y38" s="374"/>
      <c r="Z38" s="374"/>
      <c r="AA38" s="374"/>
      <c r="AB38" s="375"/>
      <c r="AC38" s="349"/>
      <c r="AD38" s="350"/>
      <c r="AE38" s="350"/>
      <c r="AF38" s="350"/>
      <c r="AG38" s="351"/>
      <c r="AH38" s="411"/>
      <c r="AI38" s="350"/>
      <c r="AJ38" s="350"/>
      <c r="AK38" s="354"/>
      <c r="AL38" s="349"/>
      <c r="AM38" s="350"/>
      <c r="AN38" s="350"/>
      <c r="AO38" s="350"/>
      <c r="AP38" s="351"/>
      <c r="AQ38" s="411"/>
      <c r="AR38" s="350"/>
      <c r="AS38" s="350"/>
      <c r="AT38" s="357"/>
      <c r="AU38" s="385"/>
      <c r="AV38" s="386"/>
      <c r="AW38" s="386"/>
      <c r="AX38" s="386"/>
      <c r="AY38" s="386"/>
      <c r="AZ38" s="386"/>
      <c r="BA38" s="386"/>
      <c r="BB38" s="386"/>
      <c r="BC38" s="386"/>
      <c r="BD38" s="409"/>
      <c r="BE38" s="349"/>
      <c r="BF38" s="350"/>
      <c r="BG38" s="350"/>
      <c r="BH38" s="350"/>
      <c r="BI38" s="350"/>
      <c r="BJ38" s="351"/>
      <c r="BK38" s="347"/>
      <c r="BL38" s="347"/>
      <c r="BM38" s="347"/>
      <c r="BN38" s="347"/>
      <c r="BO38" s="347"/>
      <c r="BP38" s="347"/>
      <c r="BQ38" s="353"/>
      <c r="BR38" s="349"/>
      <c r="BS38" s="350"/>
      <c r="BT38" s="350"/>
      <c r="BU38" s="350"/>
      <c r="BV38" s="350"/>
      <c r="BW38" s="350"/>
      <c r="BX38" s="357"/>
      <c r="BY38" s="210"/>
      <c r="BZ38" s="210"/>
      <c r="CA38" s="210"/>
      <c r="CB38" s="210"/>
      <c r="CC38" s="210"/>
      <c r="CD38" s="210"/>
      <c r="CE38" s="210"/>
      <c r="CF38" s="210"/>
      <c r="CG38" s="210"/>
      <c r="CH38" s="210"/>
      <c r="CI38" s="210"/>
      <c r="CJ38" s="210"/>
      <c r="CK38" s="210"/>
      <c r="CL38" s="210"/>
      <c r="CM38" s="492"/>
      <c r="CN38" s="423"/>
      <c r="CO38" s="423"/>
      <c r="CP38" s="423"/>
      <c r="CQ38" s="423"/>
      <c r="CR38" s="423"/>
      <c r="CS38" s="423"/>
      <c r="CT38" s="423"/>
      <c r="CU38" s="423"/>
      <c r="CV38" s="423"/>
      <c r="CW38" s="423"/>
      <c r="CX38" s="423"/>
      <c r="CY38" s="423"/>
      <c r="CZ38" s="423"/>
      <c r="DA38" s="423"/>
      <c r="DB38" s="423"/>
      <c r="DC38" s="483"/>
      <c r="DD38" s="497"/>
      <c r="DE38" s="487"/>
      <c r="DF38" s="487"/>
      <c r="DG38" s="487"/>
      <c r="DH38" s="487"/>
      <c r="DI38" s="498"/>
      <c r="DJ38" s="542"/>
      <c r="DK38" s="543"/>
      <c r="DL38" s="543"/>
      <c r="DM38" s="543"/>
      <c r="DN38" s="543"/>
      <c r="DO38" s="543"/>
      <c r="DP38" s="543"/>
      <c r="DQ38" s="543"/>
      <c r="DR38" s="543"/>
      <c r="DS38" s="543"/>
      <c r="DT38" s="543"/>
      <c r="DU38" s="543"/>
      <c r="DV38" s="543"/>
      <c r="DW38" s="543"/>
      <c r="DX38" s="543"/>
      <c r="DY38" s="543"/>
      <c r="DZ38" s="543"/>
      <c r="EA38" s="494"/>
      <c r="EB38" s="494"/>
      <c r="EC38" s="494"/>
      <c r="ED38" s="494"/>
      <c r="EE38" s="494"/>
      <c r="EF38" s="494"/>
      <c r="EG38" s="494"/>
      <c r="EH38" s="494"/>
      <c r="EI38" s="494"/>
      <c r="EJ38" s="494"/>
      <c r="EK38" s="494"/>
      <c r="EL38" s="494"/>
      <c r="EM38" s="494"/>
      <c r="EN38" s="494"/>
      <c r="EO38" s="494"/>
      <c r="EP38" s="494"/>
      <c r="EQ38" s="494"/>
      <c r="ER38" s="380"/>
      <c r="ES38" s="380"/>
      <c r="ET38" s="380"/>
      <c r="EU38" s="380"/>
      <c r="EV38" s="380"/>
      <c r="EW38" s="380"/>
      <c r="EX38" s="380"/>
      <c r="EY38" s="380"/>
      <c r="EZ38" s="509"/>
      <c r="FA38" s="509"/>
      <c r="FB38" s="509"/>
      <c r="FC38" s="509"/>
      <c r="FD38" s="509"/>
      <c r="FE38" s="509"/>
      <c r="FF38" s="509"/>
      <c r="FG38" s="510"/>
    </row>
    <row r="39" spans="2:163" ht="8.65" customHeight="1" x14ac:dyDescent="0.15">
      <c r="B39" s="421" t="s">
        <v>272</v>
      </c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0" t="s">
        <v>280</v>
      </c>
      <c r="N39" s="371"/>
      <c r="O39" s="371"/>
      <c r="P39" s="371"/>
      <c r="Q39" s="371"/>
      <c r="R39" s="371"/>
      <c r="S39" s="371"/>
      <c r="T39" s="371"/>
      <c r="U39" s="371"/>
      <c r="V39" s="371"/>
      <c r="W39" s="371"/>
      <c r="X39" s="371"/>
      <c r="Y39" s="371"/>
      <c r="Z39" s="371"/>
      <c r="AA39" s="371"/>
      <c r="AB39" s="372"/>
      <c r="AC39" s="343">
        <v>11.1</v>
      </c>
      <c r="AD39" s="344"/>
      <c r="AE39" s="344"/>
      <c r="AF39" s="344"/>
      <c r="AG39" s="345"/>
      <c r="AH39" s="410">
        <f t="shared" ref="AH39" si="22">AC39</f>
        <v>11.1</v>
      </c>
      <c r="AI39" s="344"/>
      <c r="AJ39" s="344"/>
      <c r="AK39" s="352"/>
      <c r="AL39" s="343">
        <v>5.6</v>
      </c>
      <c r="AM39" s="344"/>
      <c r="AN39" s="344"/>
      <c r="AO39" s="344"/>
      <c r="AP39" s="345"/>
      <c r="AQ39" s="410">
        <f t="shared" ref="AQ39" si="23">AL39</f>
        <v>5.6</v>
      </c>
      <c r="AR39" s="344"/>
      <c r="AS39" s="344"/>
      <c r="AT39" s="355"/>
      <c r="AU39" s="381" t="s">
        <v>279</v>
      </c>
      <c r="AV39" s="382"/>
      <c r="AW39" s="382"/>
      <c r="AX39" s="382"/>
      <c r="AY39" s="382"/>
      <c r="AZ39" s="382"/>
      <c r="BA39" s="382"/>
      <c r="BB39" s="382"/>
      <c r="BC39" s="382"/>
      <c r="BD39" s="407"/>
      <c r="BE39" s="343">
        <v>5</v>
      </c>
      <c r="BF39" s="344"/>
      <c r="BG39" s="344"/>
      <c r="BH39" s="344"/>
      <c r="BI39" s="344"/>
      <c r="BJ39" s="345"/>
      <c r="BK39" s="347"/>
      <c r="BL39" s="347"/>
      <c r="BM39" s="347"/>
      <c r="BN39" s="347"/>
      <c r="BO39" s="347"/>
      <c r="BP39" s="347"/>
      <c r="BQ39" s="353"/>
      <c r="BR39" s="343">
        <v>10</v>
      </c>
      <c r="BS39" s="344"/>
      <c r="BT39" s="344"/>
      <c r="BU39" s="344"/>
      <c r="BV39" s="344"/>
      <c r="BW39" s="344"/>
      <c r="BX39" s="355"/>
      <c r="BY39" s="210"/>
      <c r="BZ39" s="210"/>
      <c r="CA39" s="210"/>
      <c r="CB39" s="210"/>
      <c r="CC39" s="210"/>
      <c r="CD39" s="210"/>
      <c r="CE39" s="210"/>
      <c r="CF39" s="210"/>
      <c r="CG39" s="210"/>
      <c r="CH39" s="210"/>
      <c r="CI39" s="210"/>
      <c r="CJ39" s="210"/>
      <c r="CK39" s="210"/>
      <c r="CL39" s="210"/>
      <c r="CM39" s="492"/>
      <c r="CN39" s="423"/>
      <c r="CO39" s="423"/>
      <c r="CP39" s="423"/>
      <c r="CQ39" s="423"/>
      <c r="CR39" s="423"/>
      <c r="CS39" s="423"/>
      <c r="CT39" s="423"/>
      <c r="CU39" s="423"/>
      <c r="CV39" s="423"/>
      <c r="CW39" s="423"/>
      <c r="CX39" s="423"/>
      <c r="CY39" s="423"/>
      <c r="CZ39" s="423"/>
      <c r="DA39" s="423"/>
      <c r="DB39" s="423"/>
      <c r="DC39" s="483"/>
      <c r="DD39" s="497"/>
      <c r="DE39" s="487"/>
      <c r="DF39" s="487"/>
      <c r="DG39" s="487"/>
      <c r="DH39" s="487"/>
      <c r="DI39" s="498"/>
      <c r="DJ39" s="412" t="s">
        <v>278</v>
      </c>
      <c r="DK39" s="413"/>
      <c r="DL39" s="413"/>
      <c r="DM39" s="413"/>
      <c r="DN39" s="413"/>
      <c r="DO39" s="413"/>
      <c r="DP39" s="414"/>
      <c r="DQ39" s="572" t="s">
        <v>277</v>
      </c>
      <c r="DR39" s="413"/>
      <c r="DS39" s="413"/>
      <c r="DT39" s="413"/>
      <c r="DU39" s="413"/>
      <c r="DV39" s="413"/>
      <c r="DW39" s="413"/>
      <c r="DX39" s="413"/>
      <c r="DY39" s="413"/>
      <c r="DZ39" s="414"/>
      <c r="EA39" s="494" t="s">
        <v>268</v>
      </c>
      <c r="EB39" s="494"/>
      <c r="EC39" s="494"/>
      <c r="ED39" s="494"/>
      <c r="EE39" s="494"/>
      <c r="EF39" s="494"/>
      <c r="EG39" s="494"/>
      <c r="EH39" s="494"/>
      <c r="EI39" s="494"/>
      <c r="EJ39" s="494"/>
      <c r="EK39" s="494"/>
      <c r="EL39" s="494"/>
      <c r="EM39" s="494"/>
      <c r="EN39" s="494"/>
      <c r="EO39" s="494"/>
      <c r="EP39" s="494"/>
      <c r="EQ39" s="494"/>
      <c r="ER39" s="380">
        <v>1.97</v>
      </c>
      <c r="ES39" s="380"/>
      <c r="ET39" s="380"/>
      <c r="EU39" s="380"/>
      <c r="EV39" s="380"/>
      <c r="EW39" s="380"/>
      <c r="EX39" s="380"/>
      <c r="EY39" s="380"/>
      <c r="EZ39" s="376"/>
      <c r="FA39" s="376"/>
      <c r="FB39" s="376"/>
      <c r="FC39" s="376"/>
      <c r="FD39" s="376"/>
      <c r="FE39" s="376"/>
      <c r="FF39" s="376"/>
      <c r="FG39" s="377"/>
    </row>
    <row r="40" spans="2:163" ht="8.65" customHeight="1" x14ac:dyDescent="0.15">
      <c r="B40" s="422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373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  <c r="AA40" s="374"/>
      <c r="AB40" s="375"/>
      <c r="AC40" s="349"/>
      <c r="AD40" s="350"/>
      <c r="AE40" s="350"/>
      <c r="AF40" s="350"/>
      <c r="AG40" s="351"/>
      <c r="AH40" s="411"/>
      <c r="AI40" s="350"/>
      <c r="AJ40" s="350"/>
      <c r="AK40" s="354"/>
      <c r="AL40" s="349"/>
      <c r="AM40" s="350"/>
      <c r="AN40" s="350"/>
      <c r="AO40" s="350"/>
      <c r="AP40" s="351"/>
      <c r="AQ40" s="411"/>
      <c r="AR40" s="350"/>
      <c r="AS40" s="350"/>
      <c r="AT40" s="357"/>
      <c r="AU40" s="383"/>
      <c r="AV40" s="384"/>
      <c r="AW40" s="384"/>
      <c r="AX40" s="384"/>
      <c r="AY40" s="384"/>
      <c r="AZ40" s="384"/>
      <c r="BA40" s="384"/>
      <c r="BB40" s="384"/>
      <c r="BC40" s="384"/>
      <c r="BD40" s="408"/>
      <c r="BE40" s="346"/>
      <c r="BF40" s="347"/>
      <c r="BG40" s="347"/>
      <c r="BH40" s="347"/>
      <c r="BI40" s="347"/>
      <c r="BJ40" s="348"/>
      <c r="BK40" s="347"/>
      <c r="BL40" s="347"/>
      <c r="BM40" s="347"/>
      <c r="BN40" s="347"/>
      <c r="BO40" s="347"/>
      <c r="BP40" s="347"/>
      <c r="BQ40" s="353"/>
      <c r="BR40" s="346"/>
      <c r="BS40" s="347"/>
      <c r="BT40" s="347"/>
      <c r="BU40" s="347"/>
      <c r="BV40" s="347"/>
      <c r="BW40" s="347"/>
      <c r="BX40" s="356"/>
      <c r="BY40" s="211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493"/>
      <c r="CN40" s="374"/>
      <c r="CO40" s="374"/>
      <c r="CP40" s="374"/>
      <c r="CQ40" s="374"/>
      <c r="CR40" s="374"/>
      <c r="CS40" s="374"/>
      <c r="CT40" s="374"/>
      <c r="CU40" s="374"/>
      <c r="CV40" s="374"/>
      <c r="CW40" s="374"/>
      <c r="CX40" s="374"/>
      <c r="CY40" s="374"/>
      <c r="CZ40" s="374"/>
      <c r="DA40" s="374"/>
      <c r="DB40" s="374"/>
      <c r="DC40" s="484"/>
      <c r="DD40" s="499"/>
      <c r="DE40" s="489"/>
      <c r="DF40" s="489"/>
      <c r="DG40" s="489"/>
      <c r="DH40" s="489"/>
      <c r="DI40" s="500"/>
      <c r="DJ40" s="415"/>
      <c r="DK40" s="416"/>
      <c r="DL40" s="416"/>
      <c r="DM40" s="416"/>
      <c r="DN40" s="416"/>
      <c r="DO40" s="416"/>
      <c r="DP40" s="417"/>
      <c r="DQ40" s="573"/>
      <c r="DR40" s="416"/>
      <c r="DS40" s="416"/>
      <c r="DT40" s="416"/>
      <c r="DU40" s="416"/>
      <c r="DV40" s="416"/>
      <c r="DW40" s="416"/>
      <c r="DX40" s="416"/>
      <c r="DY40" s="416"/>
      <c r="DZ40" s="417"/>
      <c r="EA40" s="494"/>
      <c r="EB40" s="494"/>
      <c r="EC40" s="494"/>
      <c r="ED40" s="494"/>
      <c r="EE40" s="494"/>
      <c r="EF40" s="494"/>
      <c r="EG40" s="494"/>
      <c r="EH40" s="494"/>
      <c r="EI40" s="494"/>
      <c r="EJ40" s="494"/>
      <c r="EK40" s="494"/>
      <c r="EL40" s="494"/>
      <c r="EM40" s="494"/>
      <c r="EN40" s="494"/>
      <c r="EO40" s="494"/>
      <c r="EP40" s="494"/>
      <c r="EQ40" s="494"/>
      <c r="ER40" s="380"/>
      <c r="ES40" s="380"/>
      <c r="ET40" s="380"/>
      <c r="EU40" s="380"/>
      <c r="EV40" s="380"/>
      <c r="EW40" s="380"/>
      <c r="EX40" s="380"/>
      <c r="EY40" s="380"/>
      <c r="EZ40" s="376"/>
      <c r="FA40" s="376"/>
      <c r="FB40" s="376"/>
      <c r="FC40" s="376"/>
      <c r="FD40" s="376"/>
      <c r="FE40" s="376"/>
      <c r="FF40" s="376"/>
      <c r="FG40" s="377"/>
    </row>
    <row r="41" spans="2:163" ht="8.65" customHeight="1" x14ac:dyDescent="0.15">
      <c r="B41" s="422"/>
      <c r="C41" s="423"/>
      <c r="D41" s="423"/>
      <c r="E41" s="423"/>
      <c r="F41" s="423"/>
      <c r="G41" s="423"/>
      <c r="H41" s="423"/>
      <c r="I41" s="423"/>
      <c r="J41" s="423"/>
      <c r="K41" s="423"/>
      <c r="L41" s="423"/>
      <c r="M41" s="370" t="s">
        <v>276</v>
      </c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2"/>
      <c r="AC41" s="343">
        <v>11.1</v>
      </c>
      <c r="AD41" s="344"/>
      <c r="AE41" s="344"/>
      <c r="AF41" s="344"/>
      <c r="AG41" s="345"/>
      <c r="AH41" s="410">
        <f t="shared" ref="AH41" si="24">AC41</f>
        <v>11.1</v>
      </c>
      <c r="AI41" s="344"/>
      <c r="AJ41" s="344"/>
      <c r="AK41" s="352"/>
      <c r="AL41" s="343">
        <v>5.6</v>
      </c>
      <c r="AM41" s="344"/>
      <c r="AN41" s="344"/>
      <c r="AO41" s="344"/>
      <c r="AP41" s="345"/>
      <c r="AQ41" s="410">
        <f t="shared" ref="AQ41" si="25">AL41</f>
        <v>5.6</v>
      </c>
      <c r="AR41" s="344"/>
      <c r="AS41" s="344"/>
      <c r="AT41" s="355"/>
      <c r="AU41" s="383"/>
      <c r="AV41" s="384"/>
      <c r="AW41" s="384"/>
      <c r="AX41" s="384"/>
      <c r="AY41" s="384"/>
      <c r="AZ41" s="384"/>
      <c r="BA41" s="384"/>
      <c r="BB41" s="384"/>
      <c r="BC41" s="384"/>
      <c r="BD41" s="408"/>
      <c r="BE41" s="346"/>
      <c r="BF41" s="347"/>
      <c r="BG41" s="347"/>
      <c r="BH41" s="347"/>
      <c r="BI41" s="347"/>
      <c r="BJ41" s="348"/>
      <c r="BK41" s="347"/>
      <c r="BL41" s="347"/>
      <c r="BM41" s="347"/>
      <c r="BN41" s="347"/>
      <c r="BO41" s="347"/>
      <c r="BP41" s="347"/>
      <c r="BQ41" s="353"/>
      <c r="BR41" s="346"/>
      <c r="BS41" s="347"/>
      <c r="BT41" s="347"/>
      <c r="BU41" s="347"/>
      <c r="BV41" s="347"/>
      <c r="BW41" s="347"/>
      <c r="BX41" s="356"/>
      <c r="BY41" s="536" t="s">
        <v>353</v>
      </c>
      <c r="BZ41" s="537"/>
      <c r="CA41" s="537"/>
      <c r="CB41" s="537"/>
      <c r="CC41" s="537"/>
      <c r="CD41" s="537"/>
      <c r="CE41" s="537"/>
      <c r="CF41" s="537"/>
      <c r="CG41" s="537"/>
      <c r="CH41" s="537"/>
      <c r="CI41" s="537"/>
      <c r="CJ41" s="537"/>
      <c r="CK41" s="537"/>
      <c r="CL41" s="537"/>
      <c r="CM41" s="537"/>
      <c r="CN41" s="537"/>
      <c r="CO41" s="537"/>
      <c r="CP41" s="537"/>
      <c r="CQ41" s="537"/>
      <c r="CR41" s="537"/>
      <c r="CS41" s="537"/>
      <c r="CT41" s="537"/>
      <c r="CU41" s="537"/>
      <c r="CV41" s="537"/>
      <c r="CW41" s="537"/>
      <c r="CX41" s="537"/>
      <c r="CY41" s="537"/>
      <c r="CZ41" s="537"/>
      <c r="DA41" s="537"/>
      <c r="DB41" s="537"/>
      <c r="DC41" s="537"/>
      <c r="DD41" s="537"/>
      <c r="DE41" s="537"/>
      <c r="DF41" s="537"/>
      <c r="DG41" s="537"/>
      <c r="DH41" s="537"/>
      <c r="DI41" s="538"/>
      <c r="DJ41" s="415"/>
      <c r="DK41" s="416"/>
      <c r="DL41" s="416"/>
      <c r="DM41" s="416"/>
      <c r="DN41" s="416"/>
      <c r="DO41" s="416"/>
      <c r="DP41" s="417"/>
      <c r="DQ41" s="573"/>
      <c r="DR41" s="416"/>
      <c r="DS41" s="416"/>
      <c r="DT41" s="416"/>
      <c r="DU41" s="416"/>
      <c r="DV41" s="416"/>
      <c r="DW41" s="416"/>
      <c r="DX41" s="416"/>
      <c r="DY41" s="416"/>
      <c r="DZ41" s="417"/>
      <c r="EA41" s="494" t="s">
        <v>266</v>
      </c>
      <c r="EB41" s="494"/>
      <c r="EC41" s="494"/>
      <c r="ED41" s="494"/>
      <c r="EE41" s="494"/>
      <c r="EF41" s="494"/>
      <c r="EG41" s="494"/>
      <c r="EH41" s="494"/>
      <c r="EI41" s="494"/>
      <c r="EJ41" s="494"/>
      <c r="EK41" s="494"/>
      <c r="EL41" s="494"/>
      <c r="EM41" s="494"/>
      <c r="EN41" s="494"/>
      <c r="EO41" s="494"/>
      <c r="EP41" s="494"/>
      <c r="EQ41" s="494"/>
      <c r="ER41" s="380">
        <v>2.1</v>
      </c>
      <c r="ES41" s="380"/>
      <c r="ET41" s="380"/>
      <c r="EU41" s="380"/>
      <c r="EV41" s="380"/>
      <c r="EW41" s="380"/>
      <c r="EX41" s="380"/>
      <c r="EY41" s="380"/>
      <c r="EZ41" s="376"/>
      <c r="FA41" s="376"/>
      <c r="FB41" s="376"/>
      <c r="FC41" s="376"/>
      <c r="FD41" s="376"/>
      <c r="FE41" s="376"/>
      <c r="FF41" s="376"/>
      <c r="FG41" s="377"/>
    </row>
    <row r="42" spans="2:163" ht="8.65" customHeight="1" x14ac:dyDescent="0.15">
      <c r="B42" s="422"/>
      <c r="C42" s="423"/>
      <c r="D42" s="423"/>
      <c r="E42" s="423"/>
      <c r="F42" s="423"/>
      <c r="G42" s="423"/>
      <c r="H42" s="423"/>
      <c r="I42" s="423"/>
      <c r="J42" s="423"/>
      <c r="K42" s="423"/>
      <c r="L42" s="423"/>
      <c r="M42" s="373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  <c r="AA42" s="374"/>
      <c r="AB42" s="375"/>
      <c r="AC42" s="349"/>
      <c r="AD42" s="350"/>
      <c r="AE42" s="350"/>
      <c r="AF42" s="350"/>
      <c r="AG42" s="351"/>
      <c r="AH42" s="411"/>
      <c r="AI42" s="350"/>
      <c r="AJ42" s="350"/>
      <c r="AK42" s="354"/>
      <c r="AL42" s="349"/>
      <c r="AM42" s="350"/>
      <c r="AN42" s="350"/>
      <c r="AO42" s="350"/>
      <c r="AP42" s="351"/>
      <c r="AQ42" s="411"/>
      <c r="AR42" s="350"/>
      <c r="AS42" s="350"/>
      <c r="AT42" s="357"/>
      <c r="AU42" s="383"/>
      <c r="AV42" s="384"/>
      <c r="AW42" s="384"/>
      <c r="AX42" s="384"/>
      <c r="AY42" s="384"/>
      <c r="AZ42" s="384"/>
      <c r="BA42" s="384"/>
      <c r="BB42" s="384"/>
      <c r="BC42" s="384"/>
      <c r="BD42" s="408"/>
      <c r="BE42" s="346"/>
      <c r="BF42" s="347"/>
      <c r="BG42" s="347"/>
      <c r="BH42" s="347"/>
      <c r="BI42" s="347"/>
      <c r="BJ42" s="348"/>
      <c r="BK42" s="347"/>
      <c r="BL42" s="347"/>
      <c r="BM42" s="347"/>
      <c r="BN42" s="347"/>
      <c r="BO42" s="347"/>
      <c r="BP42" s="347"/>
      <c r="BQ42" s="353"/>
      <c r="BR42" s="346"/>
      <c r="BS42" s="347"/>
      <c r="BT42" s="347"/>
      <c r="BU42" s="347"/>
      <c r="BV42" s="347"/>
      <c r="BW42" s="347"/>
      <c r="BX42" s="356"/>
      <c r="BY42" s="539"/>
      <c r="BZ42" s="540"/>
      <c r="CA42" s="540"/>
      <c r="CB42" s="540"/>
      <c r="CC42" s="540"/>
      <c r="CD42" s="540"/>
      <c r="CE42" s="540"/>
      <c r="CF42" s="540"/>
      <c r="CG42" s="540"/>
      <c r="CH42" s="540"/>
      <c r="CI42" s="540"/>
      <c r="CJ42" s="540"/>
      <c r="CK42" s="540"/>
      <c r="CL42" s="540"/>
      <c r="CM42" s="540"/>
      <c r="CN42" s="540"/>
      <c r="CO42" s="540"/>
      <c r="CP42" s="540"/>
      <c r="CQ42" s="540"/>
      <c r="CR42" s="540"/>
      <c r="CS42" s="540"/>
      <c r="CT42" s="540"/>
      <c r="CU42" s="540"/>
      <c r="CV42" s="540"/>
      <c r="CW42" s="540"/>
      <c r="CX42" s="540"/>
      <c r="CY42" s="540"/>
      <c r="CZ42" s="540"/>
      <c r="DA42" s="540"/>
      <c r="DB42" s="540"/>
      <c r="DC42" s="540"/>
      <c r="DD42" s="540"/>
      <c r="DE42" s="540"/>
      <c r="DF42" s="540"/>
      <c r="DG42" s="540"/>
      <c r="DH42" s="540"/>
      <c r="DI42" s="541"/>
      <c r="DJ42" s="415"/>
      <c r="DK42" s="416"/>
      <c r="DL42" s="416"/>
      <c r="DM42" s="416"/>
      <c r="DN42" s="416"/>
      <c r="DO42" s="416"/>
      <c r="DP42" s="417"/>
      <c r="DQ42" s="573"/>
      <c r="DR42" s="416"/>
      <c r="DS42" s="416"/>
      <c r="DT42" s="416"/>
      <c r="DU42" s="416"/>
      <c r="DV42" s="416"/>
      <c r="DW42" s="416"/>
      <c r="DX42" s="416"/>
      <c r="DY42" s="416"/>
      <c r="DZ42" s="417"/>
      <c r="EA42" s="494"/>
      <c r="EB42" s="494"/>
      <c r="EC42" s="494"/>
      <c r="ED42" s="494"/>
      <c r="EE42" s="494"/>
      <c r="EF42" s="494"/>
      <c r="EG42" s="494"/>
      <c r="EH42" s="494"/>
      <c r="EI42" s="494"/>
      <c r="EJ42" s="494"/>
      <c r="EK42" s="494"/>
      <c r="EL42" s="494"/>
      <c r="EM42" s="494"/>
      <c r="EN42" s="494"/>
      <c r="EO42" s="494"/>
      <c r="EP42" s="494"/>
      <c r="EQ42" s="494"/>
      <c r="ER42" s="380"/>
      <c r="ES42" s="380"/>
      <c r="ET42" s="380"/>
      <c r="EU42" s="380"/>
      <c r="EV42" s="380"/>
      <c r="EW42" s="380"/>
      <c r="EX42" s="380"/>
      <c r="EY42" s="380"/>
      <c r="EZ42" s="376"/>
      <c r="FA42" s="376"/>
      <c r="FB42" s="376"/>
      <c r="FC42" s="376"/>
      <c r="FD42" s="376"/>
      <c r="FE42" s="376"/>
      <c r="FF42" s="376"/>
      <c r="FG42" s="377"/>
    </row>
    <row r="43" spans="2:163" ht="8.65" customHeight="1" x14ac:dyDescent="0.15">
      <c r="B43" s="422"/>
      <c r="C43" s="423"/>
      <c r="D43" s="423"/>
      <c r="E43" s="423"/>
      <c r="F43" s="423"/>
      <c r="G43" s="423"/>
      <c r="H43" s="423"/>
      <c r="I43" s="423"/>
      <c r="J43" s="423"/>
      <c r="K43" s="423"/>
      <c r="L43" s="423"/>
      <c r="M43" s="370" t="s">
        <v>275</v>
      </c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2"/>
      <c r="AC43" s="343">
        <v>10.9</v>
      </c>
      <c r="AD43" s="344"/>
      <c r="AE43" s="344"/>
      <c r="AF43" s="344"/>
      <c r="AG43" s="345"/>
      <c r="AH43" s="410">
        <f t="shared" ref="AH43" si="26">AC43</f>
        <v>10.9</v>
      </c>
      <c r="AI43" s="344"/>
      <c r="AJ43" s="344"/>
      <c r="AK43" s="352"/>
      <c r="AL43" s="343">
        <v>5.9</v>
      </c>
      <c r="AM43" s="344"/>
      <c r="AN43" s="344"/>
      <c r="AO43" s="344"/>
      <c r="AP43" s="345"/>
      <c r="AQ43" s="410">
        <f t="shared" ref="AQ43" si="27">AL43</f>
        <v>5.9</v>
      </c>
      <c r="AR43" s="344"/>
      <c r="AS43" s="344"/>
      <c r="AT43" s="355"/>
      <c r="AU43" s="383"/>
      <c r="AV43" s="384"/>
      <c r="AW43" s="384"/>
      <c r="AX43" s="384"/>
      <c r="AY43" s="384"/>
      <c r="AZ43" s="384"/>
      <c r="BA43" s="384"/>
      <c r="BB43" s="384"/>
      <c r="BC43" s="384"/>
      <c r="BD43" s="408"/>
      <c r="BE43" s="346"/>
      <c r="BF43" s="347"/>
      <c r="BG43" s="347"/>
      <c r="BH43" s="347"/>
      <c r="BI43" s="347"/>
      <c r="BJ43" s="348"/>
      <c r="BK43" s="347"/>
      <c r="BL43" s="347"/>
      <c r="BM43" s="347"/>
      <c r="BN43" s="347"/>
      <c r="BO43" s="347"/>
      <c r="BP43" s="347"/>
      <c r="BQ43" s="353"/>
      <c r="BR43" s="346"/>
      <c r="BS43" s="347"/>
      <c r="BT43" s="347"/>
      <c r="BU43" s="347"/>
      <c r="BV43" s="347"/>
      <c r="BW43" s="347"/>
      <c r="BX43" s="356"/>
      <c r="BY43" s="539"/>
      <c r="BZ43" s="540"/>
      <c r="CA43" s="540"/>
      <c r="CB43" s="540"/>
      <c r="CC43" s="540"/>
      <c r="CD43" s="540"/>
      <c r="CE43" s="540"/>
      <c r="CF43" s="540"/>
      <c r="CG43" s="540"/>
      <c r="CH43" s="540"/>
      <c r="CI43" s="540"/>
      <c r="CJ43" s="540"/>
      <c r="CK43" s="540"/>
      <c r="CL43" s="540"/>
      <c r="CM43" s="540"/>
      <c r="CN43" s="540"/>
      <c r="CO43" s="540"/>
      <c r="CP43" s="540"/>
      <c r="CQ43" s="540"/>
      <c r="CR43" s="540"/>
      <c r="CS43" s="540"/>
      <c r="CT43" s="540"/>
      <c r="CU43" s="540"/>
      <c r="CV43" s="540"/>
      <c r="CW43" s="540"/>
      <c r="CX43" s="540"/>
      <c r="CY43" s="540"/>
      <c r="CZ43" s="540"/>
      <c r="DA43" s="540"/>
      <c r="DB43" s="540"/>
      <c r="DC43" s="540"/>
      <c r="DD43" s="540"/>
      <c r="DE43" s="540"/>
      <c r="DF43" s="540"/>
      <c r="DG43" s="540"/>
      <c r="DH43" s="540"/>
      <c r="DI43" s="541"/>
      <c r="DJ43" s="415"/>
      <c r="DK43" s="416"/>
      <c r="DL43" s="416"/>
      <c r="DM43" s="416"/>
      <c r="DN43" s="416"/>
      <c r="DO43" s="416"/>
      <c r="DP43" s="417"/>
      <c r="DQ43" s="573"/>
      <c r="DR43" s="416"/>
      <c r="DS43" s="416"/>
      <c r="DT43" s="416"/>
      <c r="DU43" s="416"/>
      <c r="DV43" s="416"/>
      <c r="DW43" s="416"/>
      <c r="DX43" s="416"/>
      <c r="DY43" s="416"/>
      <c r="DZ43" s="417"/>
      <c r="EA43" s="494" t="s">
        <v>265</v>
      </c>
      <c r="EB43" s="494"/>
      <c r="EC43" s="494"/>
      <c r="ED43" s="494"/>
      <c r="EE43" s="494"/>
      <c r="EF43" s="494"/>
      <c r="EG43" s="494"/>
      <c r="EH43" s="494"/>
      <c r="EI43" s="494"/>
      <c r="EJ43" s="494"/>
      <c r="EK43" s="494"/>
      <c r="EL43" s="494"/>
      <c r="EM43" s="494"/>
      <c r="EN43" s="494"/>
      <c r="EO43" s="494"/>
      <c r="EP43" s="494"/>
      <c r="EQ43" s="494"/>
      <c r="ER43" s="380">
        <v>2.44</v>
      </c>
      <c r="ES43" s="380"/>
      <c r="ET43" s="380"/>
      <c r="EU43" s="380"/>
      <c r="EV43" s="380"/>
      <c r="EW43" s="380"/>
      <c r="EX43" s="380"/>
      <c r="EY43" s="380"/>
      <c r="EZ43" s="376"/>
      <c r="FA43" s="376"/>
      <c r="FB43" s="376"/>
      <c r="FC43" s="376"/>
      <c r="FD43" s="376"/>
      <c r="FE43" s="376"/>
      <c r="FF43" s="376"/>
      <c r="FG43" s="377"/>
    </row>
    <row r="44" spans="2:163" ht="8.65" customHeight="1" x14ac:dyDescent="0.15">
      <c r="B44" s="422"/>
      <c r="C44" s="423"/>
      <c r="D44" s="423"/>
      <c r="E44" s="423"/>
      <c r="F44" s="423"/>
      <c r="G44" s="423"/>
      <c r="H44" s="423"/>
      <c r="I44" s="423"/>
      <c r="J44" s="423"/>
      <c r="K44" s="423"/>
      <c r="L44" s="423"/>
      <c r="M44" s="373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4"/>
      <c r="AA44" s="374"/>
      <c r="AB44" s="375"/>
      <c r="AC44" s="349"/>
      <c r="AD44" s="350"/>
      <c r="AE44" s="350"/>
      <c r="AF44" s="350"/>
      <c r="AG44" s="351"/>
      <c r="AH44" s="411"/>
      <c r="AI44" s="350"/>
      <c r="AJ44" s="350"/>
      <c r="AK44" s="354"/>
      <c r="AL44" s="349"/>
      <c r="AM44" s="350"/>
      <c r="AN44" s="350"/>
      <c r="AO44" s="350"/>
      <c r="AP44" s="351"/>
      <c r="AQ44" s="411"/>
      <c r="AR44" s="350"/>
      <c r="AS44" s="350"/>
      <c r="AT44" s="357"/>
      <c r="AU44" s="385"/>
      <c r="AV44" s="386"/>
      <c r="AW44" s="386"/>
      <c r="AX44" s="386"/>
      <c r="AY44" s="386"/>
      <c r="AZ44" s="386"/>
      <c r="BA44" s="386"/>
      <c r="BB44" s="386"/>
      <c r="BC44" s="386"/>
      <c r="BD44" s="409"/>
      <c r="BE44" s="349"/>
      <c r="BF44" s="350"/>
      <c r="BG44" s="350"/>
      <c r="BH44" s="350"/>
      <c r="BI44" s="350"/>
      <c r="BJ44" s="351"/>
      <c r="BK44" s="347"/>
      <c r="BL44" s="347"/>
      <c r="BM44" s="347"/>
      <c r="BN44" s="347"/>
      <c r="BO44" s="347"/>
      <c r="BP44" s="347"/>
      <c r="BQ44" s="353"/>
      <c r="BR44" s="349"/>
      <c r="BS44" s="350"/>
      <c r="BT44" s="350"/>
      <c r="BU44" s="350"/>
      <c r="BV44" s="350"/>
      <c r="BW44" s="350"/>
      <c r="BX44" s="357"/>
      <c r="BY44" s="601" t="s">
        <v>274</v>
      </c>
      <c r="BZ44" s="602"/>
      <c r="CA44" s="602"/>
      <c r="CB44" s="602"/>
      <c r="CC44" s="602"/>
      <c r="CD44" s="602"/>
      <c r="CE44" s="602"/>
      <c r="CF44" s="602"/>
      <c r="CG44" s="602"/>
      <c r="CH44" s="602"/>
      <c r="CI44" s="602"/>
      <c r="CJ44" s="602"/>
      <c r="CK44" s="602"/>
      <c r="CL44" s="602"/>
      <c r="CM44" s="602"/>
      <c r="CN44" s="602"/>
      <c r="CO44" s="602"/>
      <c r="CP44" s="602"/>
      <c r="CQ44" s="602"/>
      <c r="CR44" s="602"/>
      <c r="CS44" s="602"/>
      <c r="CT44" s="602"/>
      <c r="CU44" s="602"/>
      <c r="CV44" s="602"/>
      <c r="CW44" s="602"/>
      <c r="CX44" s="602"/>
      <c r="CY44" s="602"/>
      <c r="CZ44" s="602"/>
      <c r="DA44" s="602"/>
      <c r="DB44" s="602"/>
      <c r="DC44" s="602"/>
      <c r="DD44" s="602"/>
      <c r="DE44" s="602"/>
      <c r="DF44" s="602"/>
      <c r="DG44" s="602"/>
      <c r="DH44" s="602"/>
      <c r="DI44" s="603"/>
      <c r="DJ44" s="415"/>
      <c r="DK44" s="416"/>
      <c r="DL44" s="416"/>
      <c r="DM44" s="416"/>
      <c r="DN44" s="416"/>
      <c r="DO44" s="416"/>
      <c r="DP44" s="417"/>
      <c r="DQ44" s="573"/>
      <c r="DR44" s="416"/>
      <c r="DS44" s="416"/>
      <c r="DT44" s="416"/>
      <c r="DU44" s="416"/>
      <c r="DV44" s="416"/>
      <c r="DW44" s="416"/>
      <c r="DX44" s="416"/>
      <c r="DY44" s="416"/>
      <c r="DZ44" s="417"/>
      <c r="EA44" s="494"/>
      <c r="EB44" s="494"/>
      <c r="EC44" s="494"/>
      <c r="ED44" s="494"/>
      <c r="EE44" s="494"/>
      <c r="EF44" s="494"/>
      <c r="EG44" s="494"/>
      <c r="EH44" s="494"/>
      <c r="EI44" s="494"/>
      <c r="EJ44" s="494"/>
      <c r="EK44" s="494"/>
      <c r="EL44" s="494"/>
      <c r="EM44" s="494"/>
      <c r="EN44" s="494"/>
      <c r="EO44" s="494"/>
      <c r="EP44" s="494"/>
      <c r="EQ44" s="494"/>
      <c r="ER44" s="380"/>
      <c r="ES44" s="380"/>
      <c r="ET44" s="380"/>
      <c r="EU44" s="380"/>
      <c r="EV44" s="380"/>
      <c r="EW44" s="380"/>
      <c r="EX44" s="380"/>
      <c r="EY44" s="380"/>
      <c r="EZ44" s="376"/>
      <c r="FA44" s="376"/>
      <c r="FB44" s="376"/>
      <c r="FC44" s="376"/>
      <c r="FD44" s="376"/>
      <c r="FE44" s="376"/>
      <c r="FF44" s="376"/>
      <c r="FG44" s="377"/>
    </row>
    <row r="45" spans="2:163" ht="8.65" customHeight="1" x14ac:dyDescent="0.15">
      <c r="B45" s="422"/>
      <c r="C45" s="423"/>
      <c r="D45" s="423"/>
      <c r="E45" s="423"/>
      <c r="F45" s="423"/>
      <c r="G45" s="423"/>
      <c r="H45" s="423"/>
      <c r="I45" s="423"/>
      <c r="J45" s="423"/>
      <c r="K45" s="423"/>
      <c r="L45" s="423"/>
      <c r="M45" s="370" t="s">
        <v>273</v>
      </c>
      <c r="N45" s="371"/>
      <c r="O45" s="371"/>
      <c r="P45" s="371"/>
      <c r="Q45" s="371"/>
      <c r="R45" s="371"/>
      <c r="S45" s="371"/>
      <c r="T45" s="371"/>
      <c r="U45" s="371"/>
      <c r="V45" s="371"/>
      <c r="W45" s="371"/>
      <c r="X45" s="371"/>
      <c r="Y45" s="371"/>
      <c r="Z45" s="371"/>
      <c r="AA45" s="371"/>
      <c r="AB45" s="372"/>
      <c r="AC45" s="343">
        <v>10.5</v>
      </c>
      <c r="AD45" s="344"/>
      <c r="AE45" s="344"/>
      <c r="AF45" s="344"/>
      <c r="AG45" s="345"/>
      <c r="AH45" s="410">
        <f t="shared" ref="AH45" si="28">AC45</f>
        <v>10.5</v>
      </c>
      <c r="AI45" s="344"/>
      <c r="AJ45" s="344"/>
      <c r="AK45" s="352"/>
      <c r="AL45" s="343">
        <v>5.6</v>
      </c>
      <c r="AM45" s="344"/>
      <c r="AN45" s="344"/>
      <c r="AO45" s="344"/>
      <c r="AP45" s="345"/>
      <c r="AQ45" s="410">
        <f t="shared" ref="AQ45" si="29">AL45</f>
        <v>5.6</v>
      </c>
      <c r="AR45" s="344"/>
      <c r="AS45" s="344"/>
      <c r="AT45" s="355"/>
      <c r="AU45" s="421" t="s">
        <v>272</v>
      </c>
      <c r="AV45" s="371"/>
      <c r="AW45" s="371"/>
      <c r="AX45" s="371"/>
      <c r="AY45" s="371"/>
      <c r="AZ45" s="371"/>
      <c r="BA45" s="371"/>
      <c r="BB45" s="371"/>
      <c r="BC45" s="371"/>
      <c r="BD45" s="372"/>
      <c r="BE45" s="343">
        <v>4.5</v>
      </c>
      <c r="BF45" s="344"/>
      <c r="BG45" s="344"/>
      <c r="BH45" s="344"/>
      <c r="BI45" s="344"/>
      <c r="BJ45" s="345"/>
      <c r="BK45" s="347"/>
      <c r="BL45" s="347"/>
      <c r="BM45" s="347"/>
      <c r="BN45" s="347"/>
      <c r="BO45" s="347"/>
      <c r="BP45" s="347"/>
      <c r="BQ45" s="353"/>
      <c r="BR45" s="343">
        <v>9</v>
      </c>
      <c r="BS45" s="344"/>
      <c r="BT45" s="344"/>
      <c r="BU45" s="344"/>
      <c r="BV45" s="344"/>
      <c r="BW45" s="344"/>
      <c r="BX45" s="355"/>
      <c r="BY45" s="602"/>
      <c r="BZ45" s="602"/>
      <c r="CA45" s="602"/>
      <c r="CB45" s="602"/>
      <c r="CC45" s="602"/>
      <c r="CD45" s="602"/>
      <c r="CE45" s="602"/>
      <c r="CF45" s="602"/>
      <c r="CG45" s="602"/>
      <c r="CH45" s="602"/>
      <c r="CI45" s="602"/>
      <c r="CJ45" s="602"/>
      <c r="CK45" s="602"/>
      <c r="CL45" s="602"/>
      <c r="CM45" s="602"/>
      <c r="CN45" s="602"/>
      <c r="CO45" s="602"/>
      <c r="CP45" s="602"/>
      <c r="CQ45" s="602"/>
      <c r="CR45" s="602"/>
      <c r="CS45" s="602"/>
      <c r="CT45" s="602"/>
      <c r="CU45" s="602"/>
      <c r="CV45" s="602"/>
      <c r="CW45" s="602"/>
      <c r="CX45" s="602"/>
      <c r="CY45" s="602"/>
      <c r="CZ45" s="602"/>
      <c r="DA45" s="602"/>
      <c r="DB45" s="602"/>
      <c r="DC45" s="602"/>
      <c r="DD45" s="602"/>
      <c r="DE45" s="602"/>
      <c r="DF45" s="602"/>
      <c r="DG45" s="602"/>
      <c r="DH45" s="602"/>
      <c r="DI45" s="603"/>
      <c r="DJ45" s="415"/>
      <c r="DK45" s="416"/>
      <c r="DL45" s="416"/>
      <c r="DM45" s="416"/>
      <c r="DN45" s="416"/>
      <c r="DO45" s="416"/>
      <c r="DP45" s="417"/>
      <c r="DQ45" s="573"/>
      <c r="DR45" s="416"/>
      <c r="DS45" s="416"/>
      <c r="DT45" s="416"/>
      <c r="DU45" s="416"/>
      <c r="DV45" s="416"/>
      <c r="DW45" s="416"/>
      <c r="DX45" s="416"/>
      <c r="DY45" s="416"/>
      <c r="DZ45" s="417"/>
      <c r="EA45" s="494" t="s">
        <v>263</v>
      </c>
      <c r="EB45" s="494"/>
      <c r="EC45" s="494"/>
      <c r="ED45" s="494"/>
      <c r="EE45" s="494"/>
      <c r="EF45" s="494"/>
      <c r="EG45" s="494"/>
      <c r="EH45" s="494"/>
      <c r="EI45" s="494"/>
      <c r="EJ45" s="494"/>
      <c r="EK45" s="494"/>
      <c r="EL45" s="494"/>
      <c r="EM45" s="494"/>
      <c r="EN45" s="494"/>
      <c r="EO45" s="494"/>
      <c r="EP45" s="494"/>
      <c r="EQ45" s="494"/>
      <c r="ER45" s="380">
        <v>1.66</v>
      </c>
      <c r="ES45" s="380"/>
      <c r="ET45" s="380"/>
      <c r="EU45" s="380"/>
      <c r="EV45" s="380"/>
      <c r="EW45" s="380"/>
      <c r="EX45" s="380"/>
      <c r="EY45" s="380"/>
      <c r="EZ45" s="376"/>
      <c r="FA45" s="376"/>
      <c r="FB45" s="376"/>
      <c r="FC45" s="376"/>
      <c r="FD45" s="376"/>
      <c r="FE45" s="376"/>
      <c r="FF45" s="376"/>
      <c r="FG45" s="377"/>
    </row>
    <row r="46" spans="2:163" ht="8.65" customHeight="1" x14ac:dyDescent="0.15">
      <c r="B46" s="42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3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  <c r="AA46" s="374"/>
      <c r="AB46" s="375"/>
      <c r="AC46" s="349"/>
      <c r="AD46" s="350"/>
      <c r="AE46" s="350"/>
      <c r="AF46" s="350"/>
      <c r="AG46" s="351"/>
      <c r="AH46" s="411"/>
      <c r="AI46" s="350"/>
      <c r="AJ46" s="350"/>
      <c r="AK46" s="354"/>
      <c r="AL46" s="349"/>
      <c r="AM46" s="350"/>
      <c r="AN46" s="350"/>
      <c r="AO46" s="350"/>
      <c r="AP46" s="351"/>
      <c r="AQ46" s="411"/>
      <c r="AR46" s="350"/>
      <c r="AS46" s="350"/>
      <c r="AT46" s="357"/>
      <c r="AU46" s="422"/>
      <c r="AV46" s="423"/>
      <c r="AW46" s="423"/>
      <c r="AX46" s="423"/>
      <c r="AY46" s="423"/>
      <c r="AZ46" s="423"/>
      <c r="BA46" s="423"/>
      <c r="BB46" s="423"/>
      <c r="BC46" s="423"/>
      <c r="BD46" s="505"/>
      <c r="BE46" s="346"/>
      <c r="BF46" s="347"/>
      <c r="BG46" s="347"/>
      <c r="BH46" s="347"/>
      <c r="BI46" s="347"/>
      <c r="BJ46" s="348"/>
      <c r="BK46" s="347"/>
      <c r="BL46" s="347"/>
      <c r="BM46" s="347"/>
      <c r="BN46" s="347"/>
      <c r="BO46" s="347"/>
      <c r="BP46" s="347"/>
      <c r="BQ46" s="353"/>
      <c r="BR46" s="346"/>
      <c r="BS46" s="347"/>
      <c r="BT46" s="347"/>
      <c r="BU46" s="347"/>
      <c r="BV46" s="347"/>
      <c r="BW46" s="347"/>
      <c r="BX46" s="356"/>
      <c r="BY46" s="602"/>
      <c r="BZ46" s="602"/>
      <c r="CA46" s="602"/>
      <c r="CB46" s="602"/>
      <c r="CC46" s="602"/>
      <c r="CD46" s="602"/>
      <c r="CE46" s="602"/>
      <c r="CF46" s="602"/>
      <c r="CG46" s="602"/>
      <c r="CH46" s="602"/>
      <c r="CI46" s="602"/>
      <c r="CJ46" s="602"/>
      <c r="CK46" s="602"/>
      <c r="CL46" s="602"/>
      <c r="CM46" s="602"/>
      <c r="CN46" s="602"/>
      <c r="CO46" s="602"/>
      <c r="CP46" s="602"/>
      <c r="CQ46" s="602"/>
      <c r="CR46" s="602"/>
      <c r="CS46" s="602"/>
      <c r="CT46" s="602"/>
      <c r="CU46" s="602"/>
      <c r="CV46" s="602"/>
      <c r="CW46" s="602"/>
      <c r="CX46" s="602"/>
      <c r="CY46" s="602"/>
      <c r="CZ46" s="602"/>
      <c r="DA46" s="602"/>
      <c r="DB46" s="602"/>
      <c r="DC46" s="602"/>
      <c r="DD46" s="602"/>
      <c r="DE46" s="602"/>
      <c r="DF46" s="602"/>
      <c r="DG46" s="602"/>
      <c r="DH46" s="602"/>
      <c r="DI46" s="603"/>
      <c r="DJ46" s="415"/>
      <c r="DK46" s="416"/>
      <c r="DL46" s="416"/>
      <c r="DM46" s="416"/>
      <c r="DN46" s="416"/>
      <c r="DO46" s="416"/>
      <c r="DP46" s="417"/>
      <c r="DQ46" s="573"/>
      <c r="DR46" s="416"/>
      <c r="DS46" s="416"/>
      <c r="DT46" s="416"/>
      <c r="DU46" s="416"/>
      <c r="DV46" s="416"/>
      <c r="DW46" s="416"/>
      <c r="DX46" s="416"/>
      <c r="DY46" s="416"/>
      <c r="DZ46" s="417"/>
      <c r="EA46" s="494"/>
      <c r="EB46" s="494"/>
      <c r="EC46" s="494"/>
      <c r="ED46" s="494"/>
      <c r="EE46" s="494"/>
      <c r="EF46" s="494"/>
      <c r="EG46" s="494"/>
      <c r="EH46" s="494"/>
      <c r="EI46" s="494"/>
      <c r="EJ46" s="494"/>
      <c r="EK46" s="494"/>
      <c r="EL46" s="494"/>
      <c r="EM46" s="494"/>
      <c r="EN46" s="494"/>
      <c r="EO46" s="494"/>
      <c r="EP46" s="494"/>
      <c r="EQ46" s="494"/>
      <c r="ER46" s="380"/>
      <c r="ES46" s="380"/>
      <c r="ET46" s="380"/>
      <c r="EU46" s="380"/>
      <c r="EV46" s="380"/>
      <c r="EW46" s="380"/>
      <c r="EX46" s="380"/>
      <c r="EY46" s="380"/>
      <c r="EZ46" s="376"/>
      <c r="FA46" s="376"/>
      <c r="FB46" s="376"/>
      <c r="FC46" s="376"/>
      <c r="FD46" s="376"/>
      <c r="FE46" s="376"/>
      <c r="FF46" s="376"/>
      <c r="FG46" s="377"/>
    </row>
    <row r="47" spans="2:163" ht="8.65" customHeight="1" x14ac:dyDescent="0.15">
      <c r="B47" s="530" t="s">
        <v>271</v>
      </c>
      <c r="C47" s="531"/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  <c r="AG47" s="531"/>
      <c r="AH47" s="531"/>
      <c r="AI47" s="531"/>
      <c r="AJ47" s="531"/>
      <c r="AK47" s="531"/>
      <c r="AL47" s="531"/>
      <c r="AM47" s="531"/>
      <c r="AN47" s="531"/>
      <c r="AO47" s="531"/>
      <c r="AP47" s="531"/>
      <c r="AQ47" s="531"/>
      <c r="AR47" s="531"/>
      <c r="AS47" s="531"/>
      <c r="AT47" s="532"/>
      <c r="AU47" s="422"/>
      <c r="AV47" s="423"/>
      <c r="AW47" s="423"/>
      <c r="AX47" s="423"/>
      <c r="AY47" s="423"/>
      <c r="AZ47" s="423"/>
      <c r="BA47" s="423"/>
      <c r="BB47" s="423"/>
      <c r="BC47" s="423"/>
      <c r="BD47" s="505"/>
      <c r="BE47" s="346"/>
      <c r="BF47" s="347"/>
      <c r="BG47" s="347"/>
      <c r="BH47" s="347"/>
      <c r="BI47" s="347"/>
      <c r="BJ47" s="348"/>
      <c r="BK47" s="347"/>
      <c r="BL47" s="347"/>
      <c r="BM47" s="347"/>
      <c r="BN47" s="347"/>
      <c r="BO47" s="347"/>
      <c r="BP47" s="347"/>
      <c r="BQ47" s="353"/>
      <c r="BR47" s="346"/>
      <c r="BS47" s="347"/>
      <c r="BT47" s="347"/>
      <c r="BU47" s="347"/>
      <c r="BV47" s="347"/>
      <c r="BW47" s="347"/>
      <c r="BX47" s="356"/>
      <c r="BY47" s="592" t="s">
        <v>352</v>
      </c>
      <c r="BZ47" s="593"/>
      <c r="CA47" s="593"/>
      <c r="CB47" s="593"/>
      <c r="CC47" s="593"/>
      <c r="CD47" s="593"/>
      <c r="CE47" s="593"/>
      <c r="CF47" s="593"/>
      <c r="CG47" s="593"/>
      <c r="CH47" s="593"/>
      <c r="CI47" s="593"/>
      <c r="CJ47" s="593"/>
      <c r="CK47" s="593"/>
      <c r="CL47" s="593"/>
      <c r="CM47" s="593"/>
      <c r="CN47" s="593"/>
      <c r="CO47" s="593"/>
      <c r="CP47" s="593"/>
      <c r="CQ47" s="593"/>
      <c r="CR47" s="593"/>
      <c r="CS47" s="593"/>
      <c r="CT47" s="593"/>
      <c r="CU47" s="593"/>
      <c r="CV47" s="593"/>
      <c r="CW47" s="593"/>
      <c r="CX47" s="593"/>
      <c r="CY47" s="593"/>
      <c r="CZ47" s="593"/>
      <c r="DA47" s="593"/>
      <c r="DB47" s="593"/>
      <c r="DC47" s="593"/>
      <c r="DD47" s="593"/>
      <c r="DE47" s="593"/>
      <c r="DF47" s="593"/>
      <c r="DG47" s="593"/>
      <c r="DH47" s="593"/>
      <c r="DI47" s="594"/>
      <c r="DJ47" s="416"/>
      <c r="DK47" s="416"/>
      <c r="DL47" s="416"/>
      <c r="DM47" s="416"/>
      <c r="DN47" s="416"/>
      <c r="DO47" s="416"/>
      <c r="DP47" s="417"/>
      <c r="DQ47" s="573"/>
      <c r="DR47" s="416"/>
      <c r="DS47" s="416"/>
      <c r="DT47" s="416"/>
      <c r="DU47" s="416"/>
      <c r="DV47" s="416"/>
      <c r="DW47" s="416"/>
      <c r="DX47" s="416"/>
      <c r="DY47" s="416"/>
      <c r="DZ47" s="417"/>
      <c r="EA47" s="494" t="s">
        <v>260</v>
      </c>
      <c r="EB47" s="494"/>
      <c r="EC47" s="494"/>
      <c r="ED47" s="494"/>
      <c r="EE47" s="494"/>
      <c r="EF47" s="494"/>
      <c r="EG47" s="494"/>
      <c r="EH47" s="494"/>
      <c r="EI47" s="494"/>
      <c r="EJ47" s="494"/>
      <c r="EK47" s="494"/>
      <c r="EL47" s="494"/>
      <c r="EM47" s="494"/>
      <c r="EN47" s="494"/>
      <c r="EO47" s="494"/>
      <c r="EP47" s="494"/>
      <c r="EQ47" s="494"/>
      <c r="ER47" s="380">
        <v>1.27</v>
      </c>
      <c r="ES47" s="380"/>
      <c r="ET47" s="380"/>
      <c r="EU47" s="380"/>
      <c r="EV47" s="380"/>
      <c r="EW47" s="380"/>
      <c r="EX47" s="380"/>
      <c r="EY47" s="380"/>
      <c r="EZ47" s="376"/>
      <c r="FA47" s="376"/>
      <c r="FB47" s="376"/>
      <c r="FC47" s="376"/>
      <c r="FD47" s="376"/>
      <c r="FE47" s="376"/>
      <c r="FF47" s="376"/>
      <c r="FG47" s="377"/>
    </row>
    <row r="48" spans="2:163" ht="8.65" customHeight="1" x14ac:dyDescent="0.15">
      <c r="B48" s="533"/>
      <c r="C48" s="534"/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  <c r="AG48" s="534"/>
      <c r="AH48" s="534"/>
      <c r="AI48" s="534"/>
      <c r="AJ48" s="534"/>
      <c r="AK48" s="534"/>
      <c r="AL48" s="534"/>
      <c r="AM48" s="534"/>
      <c r="AN48" s="534"/>
      <c r="AO48" s="534"/>
      <c r="AP48" s="534"/>
      <c r="AQ48" s="534"/>
      <c r="AR48" s="534"/>
      <c r="AS48" s="534"/>
      <c r="AT48" s="535"/>
      <c r="AU48" s="422"/>
      <c r="AV48" s="423"/>
      <c r="AW48" s="423"/>
      <c r="AX48" s="423"/>
      <c r="AY48" s="423"/>
      <c r="AZ48" s="423"/>
      <c r="BA48" s="423"/>
      <c r="BB48" s="423"/>
      <c r="BC48" s="423"/>
      <c r="BD48" s="505"/>
      <c r="BE48" s="346"/>
      <c r="BF48" s="347"/>
      <c r="BG48" s="347"/>
      <c r="BH48" s="347"/>
      <c r="BI48" s="347"/>
      <c r="BJ48" s="348"/>
      <c r="BK48" s="347"/>
      <c r="BL48" s="347"/>
      <c r="BM48" s="347"/>
      <c r="BN48" s="347"/>
      <c r="BO48" s="347"/>
      <c r="BP48" s="347"/>
      <c r="BQ48" s="353"/>
      <c r="BR48" s="346"/>
      <c r="BS48" s="347"/>
      <c r="BT48" s="347"/>
      <c r="BU48" s="347"/>
      <c r="BV48" s="347"/>
      <c r="BW48" s="347"/>
      <c r="BX48" s="356"/>
      <c r="BY48" s="592"/>
      <c r="BZ48" s="593"/>
      <c r="CA48" s="593"/>
      <c r="CB48" s="593"/>
      <c r="CC48" s="593"/>
      <c r="CD48" s="593"/>
      <c r="CE48" s="593"/>
      <c r="CF48" s="593"/>
      <c r="CG48" s="593"/>
      <c r="CH48" s="593"/>
      <c r="CI48" s="593"/>
      <c r="CJ48" s="593"/>
      <c r="CK48" s="593"/>
      <c r="CL48" s="593"/>
      <c r="CM48" s="593"/>
      <c r="CN48" s="593"/>
      <c r="CO48" s="593"/>
      <c r="CP48" s="593"/>
      <c r="CQ48" s="593"/>
      <c r="CR48" s="593"/>
      <c r="CS48" s="593"/>
      <c r="CT48" s="593"/>
      <c r="CU48" s="593"/>
      <c r="CV48" s="593"/>
      <c r="CW48" s="593"/>
      <c r="CX48" s="593"/>
      <c r="CY48" s="593"/>
      <c r="CZ48" s="593"/>
      <c r="DA48" s="593"/>
      <c r="DB48" s="593"/>
      <c r="DC48" s="593"/>
      <c r="DD48" s="593"/>
      <c r="DE48" s="593"/>
      <c r="DF48" s="593"/>
      <c r="DG48" s="593"/>
      <c r="DH48" s="593"/>
      <c r="DI48" s="594"/>
      <c r="DJ48" s="416"/>
      <c r="DK48" s="416"/>
      <c r="DL48" s="416"/>
      <c r="DM48" s="416"/>
      <c r="DN48" s="416"/>
      <c r="DO48" s="416"/>
      <c r="DP48" s="417"/>
      <c r="DQ48" s="574"/>
      <c r="DR48" s="419"/>
      <c r="DS48" s="419"/>
      <c r="DT48" s="419"/>
      <c r="DU48" s="419"/>
      <c r="DV48" s="419"/>
      <c r="DW48" s="419"/>
      <c r="DX48" s="419"/>
      <c r="DY48" s="419"/>
      <c r="DZ48" s="420"/>
      <c r="EA48" s="494"/>
      <c r="EB48" s="494"/>
      <c r="EC48" s="494"/>
      <c r="ED48" s="494"/>
      <c r="EE48" s="494"/>
      <c r="EF48" s="494"/>
      <c r="EG48" s="494"/>
      <c r="EH48" s="494"/>
      <c r="EI48" s="494"/>
      <c r="EJ48" s="494"/>
      <c r="EK48" s="494"/>
      <c r="EL48" s="494"/>
      <c r="EM48" s="494"/>
      <c r="EN48" s="494"/>
      <c r="EO48" s="494"/>
      <c r="EP48" s="494"/>
      <c r="EQ48" s="494"/>
      <c r="ER48" s="380"/>
      <c r="ES48" s="380"/>
      <c r="ET48" s="380"/>
      <c r="EU48" s="380"/>
      <c r="EV48" s="380"/>
      <c r="EW48" s="380"/>
      <c r="EX48" s="380"/>
      <c r="EY48" s="380"/>
      <c r="EZ48" s="376"/>
      <c r="FA48" s="376"/>
      <c r="FB48" s="376"/>
      <c r="FC48" s="376"/>
      <c r="FD48" s="376"/>
      <c r="FE48" s="376"/>
      <c r="FF48" s="376"/>
      <c r="FG48" s="377"/>
    </row>
    <row r="49" spans="2:163" ht="8.65" customHeight="1" x14ac:dyDescent="0.15">
      <c r="B49" s="337" t="s">
        <v>270</v>
      </c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8"/>
      <c r="AE49" s="338"/>
      <c r="AF49" s="338"/>
      <c r="AG49" s="338"/>
      <c r="AH49" s="338"/>
      <c r="AI49" s="338"/>
      <c r="AJ49" s="338"/>
      <c r="AK49" s="338"/>
      <c r="AL49" s="338"/>
      <c r="AM49" s="338"/>
      <c r="AN49" s="338"/>
      <c r="AO49" s="338"/>
      <c r="AP49" s="338"/>
      <c r="AQ49" s="338"/>
      <c r="AR49" s="338"/>
      <c r="AS49" s="338"/>
      <c r="AT49" s="339"/>
      <c r="AU49" s="422"/>
      <c r="AV49" s="423"/>
      <c r="AW49" s="423"/>
      <c r="AX49" s="423"/>
      <c r="AY49" s="423"/>
      <c r="AZ49" s="423"/>
      <c r="BA49" s="423"/>
      <c r="BB49" s="423"/>
      <c r="BC49" s="423"/>
      <c r="BD49" s="505"/>
      <c r="BE49" s="346"/>
      <c r="BF49" s="347"/>
      <c r="BG49" s="347"/>
      <c r="BH49" s="347"/>
      <c r="BI49" s="347"/>
      <c r="BJ49" s="348"/>
      <c r="BK49" s="347"/>
      <c r="BL49" s="347"/>
      <c r="BM49" s="347"/>
      <c r="BN49" s="347"/>
      <c r="BO49" s="347"/>
      <c r="BP49" s="347"/>
      <c r="BQ49" s="353"/>
      <c r="BR49" s="346"/>
      <c r="BS49" s="347"/>
      <c r="BT49" s="347"/>
      <c r="BU49" s="347"/>
      <c r="BV49" s="347"/>
      <c r="BW49" s="347"/>
      <c r="BX49" s="356"/>
      <c r="BY49" s="592"/>
      <c r="BZ49" s="593"/>
      <c r="CA49" s="593"/>
      <c r="CB49" s="593"/>
      <c r="CC49" s="593"/>
      <c r="CD49" s="593"/>
      <c r="CE49" s="593"/>
      <c r="CF49" s="593"/>
      <c r="CG49" s="593"/>
      <c r="CH49" s="593"/>
      <c r="CI49" s="593"/>
      <c r="CJ49" s="593"/>
      <c r="CK49" s="593"/>
      <c r="CL49" s="593"/>
      <c r="CM49" s="593"/>
      <c r="CN49" s="593"/>
      <c r="CO49" s="593"/>
      <c r="CP49" s="593"/>
      <c r="CQ49" s="593"/>
      <c r="CR49" s="593"/>
      <c r="CS49" s="593"/>
      <c r="CT49" s="593"/>
      <c r="CU49" s="593"/>
      <c r="CV49" s="593"/>
      <c r="CW49" s="593"/>
      <c r="CX49" s="593"/>
      <c r="CY49" s="593"/>
      <c r="CZ49" s="593"/>
      <c r="DA49" s="593"/>
      <c r="DB49" s="593"/>
      <c r="DC49" s="593"/>
      <c r="DD49" s="593"/>
      <c r="DE49" s="593"/>
      <c r="DF49" s="593"/>
      <c r="DG49" s="593"/>
      <c r="DH49" s="593"/>
      <c r="DI49" s="594"/>
      <c r="DJ49" s="416"/>
      <c r="DK49" s="416"/>
      <c r="DL49" s="416"/>
      <c r="DM49" s="416"/>
      <c r="DN49" s="416"/>
      <c r="DO49" s="416"/>
      <c r="DP49" s="417"/>
      <c r="DQ49" s="529" t="s">
        <v>269</v>
      </c>
      <c r="DR49" s="382"/>
      <c r="DS49" s="382"/>
      <c r="DT49" s="382"/>
      <c r="DU49" s="382"/>
      <c r="DV49" s="382"/>
      <c r="DW49" s="382"/>
      <c r="DX49" s="382"/>
      <c r="DY49" s="382"/>
      <c r="DZ49" s="561"/>
      <c r="EA49" s="494" t="s">
        <v>268</v>
      </c>
      <c r="EB49" s="494"/>
      <c r="EC49" s="494"/>
      <c r="ED49" s="494"/>
      <c r="EE49" s="494"/>
      <c r="EF49" s="494"/>
      <c r="EG49" s="494"/>
      <c r="EH49" s="494"/>
      <c r="EI49" s="494"/>
      <c r="EJ49" s="494"/>
      <c r="EK49" s="494"/>
      <c r="EL49" s="494"/>
      <c r="EM49" s="494"/>
      <c r="EN49" s="494"/>
      <c r="EO49" s="494"/>
      <c r="EP49" s="494"/>
      <c r="EQ49" s="494"/>
      <c r="ER49" s="380">
        <v>2.15</v>
      </c>
      <c r="ES49" s="380"/>
      <c r="ET49" s="380"/>
      <c r="EU49" s="380"/>
      <c r="EV49" s="380"/>
      <c r="EW49" s="380"/>
      <c r="EX49" s="380"/>
      <c r="EY49" s="380"/>
      <c r="EZ49" s="376"/>
      <c r="FA49" s="376"/>
      <c r="FB49" s="376"/>
      <c r="FC49" s="376"/>
      <c r="FD49" s="376"/>
      <c r="FE49" s="376"/>
      <c r="FF49" s="376"/>
      <c r="FG49" s="377"/>
    </row>
    <row r="50" spans="2:163" ht="8.65" customHeight="1" thickBot="1" x14ac:dyDescent="0.2">
      <c r="B50" s="340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  <c r="AG50" s="341"/>
      <c r="AH50" s="341"/>
      <c r="AI50" s="341"/>
      <c r="AJ50" s="341"/>
      <c r="AK50" s="341"/>
      <c r="AL50" s="341"/>
      <c r="AM50" s="341"/>
      <c r="AN50" s="341"/>
      <c r="AO50" s="341"/>
      <c r="AP50" s="341"/>
      <c r="AQ50" s="341"/>
      <c r="AR50" s="341"/>
      <c r="AS50" s="341"/>
      <c r="AT50" s="342"/>
      <c r="AU50" s="598"/>
      <c r="AV50" s="599"/>
      <c r="AW50" s="599"/>
      <c r="AX50" s="599"/>
      <c r="AY50" s="599"/>
      <c r="AZ50" s="599"/>
      <c r="BA50" s="599"/>
      <c r="BB50" s="599"/>
      <c r="BC50" s="599"/>
      <c r="BD50" s="600"/>
      <c r="BE50" s="358"/>
      <c r="BF50" s="359"/>
      <c r="BG50" s="359"/>
      <c r="BH50" s="359"/>
      <c r="BI50" s="359"/>
      <c r="BJ50" s="406"/>
      <c r="BK50" s="359"/>
      <c r="BL50" s="359"/>
      <c r="BM50" s="359"/>
      <c r="BN50" s="359"/>
      <c r="BO50" s="359"/>
      <c r="BP50" s="359"/>
      <c r="BQ50" s="405"/>
      <c r="BR50" s="358"/>
      <c r="BS50" s="359"/>
      <c r="BT50" s="359"/>
      <c r="BU50" s="359"/>
      <c r="BV50" s="359"/>
      <c r="BW50" s="359"/>
      <c r="BX50" s="360"/>
      <c r="BY50" s="595"/>
      <c r="BZ50" s="596"/>
      <c r="CA50" s="596"/>
      <c r="CB50" s="596"/>
      <c r="CC50" s="596"/>
      <c r="CD50" s="596"/>
      <c r="CE50" s="596"/>
      <c r="CF50" s="596"/>
      <c r="CG50" s="596"/>
      <c r="CH50" s="596"/>
      <c r="CI50" s="596"/>
      <c r="CJ50" s="596"/>
      <c r="CK50" s="596"/>
      <c r="CL50" s="596"/>
      <c r="CM50" s="596"/>
      <c r="CN50" s="596"/>
      <c r="CO50" s="596"/>
      <c r="CP50" s="596"/>
      <c r="CQ50" s="596"/>
      <c r="CR50" s="596"/>
      <c r="CS50" s="596"/>
      <c r="CT50" s="596"/>
      <c r="CU50" s="596"/>
      <c r="CV50" s="596"/>
      <c r="CW50" s="596"/>
      <c r="CX50" s="596"/>
      <c r="CY50" s="596"/>
      <c r="CZ50" s="596"/>
      <c r="DA50" s="596"/>
      <c r="DB50" s="596"/>
      <c r="DC50" s="596"/>
      <c r="DD50" s="596"/>
      <c r="DE50" s="596"/>
      <c r="DF50" s="596"/>
      <c r="DG50" s="596"/>
      <c r="DH50" s="596"/>
      <c r="DI50" s="597"/>
      <c r="DJ50" s="416"/>
      <c r="DK50" s="416"/>
      <c r="DL50" s="416"/>
      <c r="DM50" s="416"/>
      <c r="DN50" s="416"/>
      <c r="DO50" s="416"/>
      <c r="DP50" s="417"/>
      <c r="DQ50" s="562"/>
      <c r="DR50" s="384"/>
      <c r="DS50" s="384"/>
      <c r="DT50" s="384"/>
      <c r="DU50" s="384"/>
      <c r="DV50" s="384"/>
      <c r="DW50" s="384"/>
      <c r="DX50" s="384"/>
      <c r="DY50" s="384"/>
      <c r="DZ50" s="563"/>
      <c r="EA50" s="494"/>
      <c r="EB50" s="494"/>
      <c r="EC50" s="494"/>
      <c r="ED50" s="494"/>
      <c r="EE50" s="494"/>
      <c r="EF50" s="494"/>
      <c r="EG50" s="494"/>
      <c r="EH50" s="494"/>
      <c r="EI50" s="494"/>
      <c r="EJ50" s="494"/>
      <c r="EK50" s="494"/>
      <c r="EL50" s="494"/>
      <c r="EM50" s="494"/>
      <c r="EN50" s="494"/>
      <c r="EO50" s="494"/>
      <c r="EP50" s="494"/>
      <c r="EQ50" s="494"/>
      <c r="ER50" s="380"/>
      <c r="ES50" s="380"/>
      <c r="ET50" s="380"/>
      <c r="EU50" s="380"/>
      <c r="EV50" s="380"/>
      <c r="EW50" s="380"/>
      <c r="EX50" s="380"/>
      <c r="EY50" s="380"/>
      <c r="EZ50" s="376"/>
      <c r="FA50" s="376"/>
      <c r="FB50" s="376"/>
      <c r="FC50" s="376"/>
      <c r="FD50" s="376"/>
      <c r="FE50" s="376"/>
      <c r="FF50" s="376"/>
      <c r="FG50" s="377"/>
    </row>
    <row r="51" spans="2:163" ht="8.65" customHeight="1" thickTop="1" x14ac:dyDescent="0.15">
      <c r="B51" s="432" t="s">
        <v>267</v>
      </c>
      <c r="C51" s="396"/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396"/>
      <c r="U51" s="396"/>
      <c r="V51" s="396"/>
      <c r="W51" s="396"/>
      <c r="X51" s="396"/>
      <c r="Y51" s="396"/>
      <c r="Z51" s="396"/>
      <c r="AA51" s="396"/>
      <c r="AB51" s="396"/>
      <c r="AC51" s="396"/>
      <c r="AD51" s="396"/>
      <c r="AE51" s="396"/>
      <c r="AF51" s="396"/>
      <c r="AG51" s="396"/>
      <c r="AH51" s="396"/>
      <c r="AI51" s="396"/>
      <c r="AJ51" s="396"/>
      <c r="AK51" s="396"/>
      <c r="AL51" s="396"/>
      <c r="AM51" s="396"/>
      <c r="AN51" s="396"/>
      <c r="AO51" s="396"/>
      <c r="AP51" s="396"/>
      <c r="AQ51" s="396"/>
      <c r="AR51" s="396"/>
      <c r="AS51" s="396"/>
      <c r="AT51" s="396"/>
      <c r="AU51" s="566" t="s">
        <v>351</v>
      </c>
      <c r="AV51" s="567"/>
      <c r="AW51" s="567"/>
      <c r="AX51" s="567"/>
      <c r="AY51" s="567"/>
      <c r="AZ51" s="567"/>
      <c r="BA51" s="567"/>
      <c r="BB51" s="567"/>
      <c r="BC51" s="567"/>
      <c r="BD51" s="567"/>
      <c r="BE51" s="567"/>
      <c r="BF51" s="567"/>
      <c r="BG51" s="567"/>
      <c r="BH51" s="567"/>
      <c r="BI51" s="567"/>
      <c r="BJ51" s="567"/>
      <c r="BK51" s="567"/>
      <c r="BL51" s="567"/>
      <c r="BM51" s="567"/>
      <c r="BN51" s="567"/>
      <c r="BO51" s="567"/>
      <c r="BP51" s="567"/>
      <c r="BQ51" s="567"/>
      <c r="BR51" s="567"/>
      <c r="BS51" s="567"/>
      <c r="BT51" s="567"/>
      <c r="BU51" s="567"/>
      <c r="BV51" s="567"/>
      <c r="BW51" s="567"/>
      <c r="BX51" s="568"/>
      <c r="BY51" s="604" t="s">
        <v>350</v>
      </c>
      <c r="BZ51" s="605"/>
      <c r="CA51" s="605"/>
      <c r="CB51" s="605"/>
      <c r="CC51" s="605"/>
      <c r="CD51" s="605"/>
      <c r="CE51" s="605"/>
      <c r="CF51" s="605"/>
      <c r="CG51" s="605"/>
      <c r="CH51" s="605"/>
      <c r="CI51" s="605"/>
      <c r="CJ51" s="605"/>
      <c r="CK51" s="605"/>
      <c r="CL51" s="605"/>
      <c r="CM51" s="605"/>
      <c r="CN51" s="605"/>
      <c r="CO51" s="605"/>
      <c r="CP51" s="605"/>
      <c r="CQ51" s="605"/>
      <c r="CR51" s="605"/>
      <c r="CS51" s="605"/>
      <c r="CT51" s="605"/>
      <c r="CU51" s="605"/>
      <c r="CV51" s="605"/>
      <c r="CW51" s="605"/>
      <c r="CX51" s="605"/>
      <c r="CY51" s="605"/>
      <c r="CZ51" s="605"/>
      <c r="DA51" s="605"/>
      <c r="DB51" s="605"/>
      <c r="DC51" s="605"/>
      <c r="DD51" s="605"/>
      <c r="DE51" s="605"/>
      <c r="DF51" s="605"/>
      <c r="DG51" s="605"/>
      <c r="DH51" s="605"/>
      <c r="DI51" s="606"/>
      <c r="DJ51" s="415"/>
      <c r="DK51" s="416"/>
      <c r="DL51" s="416"/>
      <c r="DM51" s="416"/>
      <c r="DN51" s="416"/>
      <c r="DO51" s="416"/>
      <c r="DP51" s="417"/>
      <c r="DQ51" s="562"/>
      <c r="DR51" s="384"/>
      <c r="DS51" s="384"/>
      <c r="DT51" s="384"/>
      <c r="DU51" s="384"/>
      <c r="DV51" s="384"/>
      <c r="DW51" s="384"/>
      <c r="DX51" s="384"/>
      <c r="DY51" s="384"/>
      <c r="DZ51" s="563"/>
      <c r="EA51" s="491" t="s">
        <v>266</v>
      </c>
      <c r="EB51" s="371"/>
      <c r="EC51" s="371"/>
      <c r="ED51" s="371"/>
      <c r="EE51" s="371"/>
      <c r="EF51" s="371"/>
      <c r="EG51" s="371"/>
      <c r="EH51" s="371"/>
      <c r="EI51" s="371"/>
      <c r="EJ51" s="371"/>
      <c r="EK51" s="371"/>
      <c r="EL51" s="371"/>
      <c r="EM51" s="371"/>
      <c r="EN51" s="371"/>
      <c r="EO51" s="371"/>
      <c r="EP51" s="371"/>
      <c r="EQ51" s="482"/>
      <c r="ER51" s="495">
        <v>2.29</v>
      </c>
      <c r="ES51" s="485"/>
      <c r="ET51" s="485"/>
      <c r="EU51" s="485"/>
      <c r="EV51" s="485"/>
      <c r="EW51" s="485"/>
      <c r="EX51" s="485"/>
      <c r="EY51" s="486"/>
      <c r="EZ51" s="361"/>
      <c r="FA51" s="362"/>
      <c r="FB51" s="362"/>
      <c r="FC51" s="362"/>
      <c r="FD51" s="362"/>
      <c r="FE51" s="362"/>
      <c r="FF51" s="362"/>
      <c r="FG51" s="363"/>
    </row>
    <row r="52" spans="2:163" ht="8.65" customHeight="1" x14ac:dyDescent="0.15">
      <c r="B52" s="433"/>
      <c r="C52" s="399"/>
      <c r="D52" s="399"/>
      <c r="E52" s="399"/>
      <c r="F52" s="399"/>
      <c r="G52" s="399"/>
      <c r="H52" s="399"/>
      <c r="I52" s="399"/>
      <c r="J52" s="399"/>
      <c r="K52" s="399"/>
      <c r="L52" s="399"/>
      <c r="M52" s="399"/>
      <c r="N52" s="399"/>
      <c r="O52" s="399"/>
      <c r="P52" s="399"/>
      <c r="Q52" s="399"/>
      <c r="R52" s="399"/>
      <c r="S52" s="399"/>
      <c r="T52" s="399"/>
      <c r="U52" s="399"/>
      <c r="V52" s="399"/>
      <c r="W52" s="399"/>
      <c r="X52" s="399"/>
      <c r="Y52" s="399"/>
      <c r="Z52" s="399"/>
      <c r="AA52" s="399"/>
      <c r="AB52" s="399"/>
      <c r="AC52" s="399"/>
      <c r="AD52" s="399"/>
      <c r="AE52" s="399"/>
      <c r="AF52" s="399"/>
      <c r="AG52" s="399"/>
      <c r="AH52" s="399"/>
      <c r="AI52" s="399"/>
      <c r="AJ52" s="399"/>
      <c r="AK52" s="399"/>
      <c r="AL52" s="399"/>
      <c r="AM52" s="399"/>
      <c r="AN52" s="399"/>
      <c r="AO52" s="399"/>
      <c r="AP52" s="399"/>
      <c r="AQ52" s="399"/>
      <c r="AR52" s="399"/>
      <c r="AS52" s="399"/>
      <c r="AT52" s="399"/>
      <c r="AU52" s="569"/>
      <c r="AV52" s="570"/>
      <c r="AW52" s="570"/>
      <c r="AX52" s="570"/>
      <c r="AY52" s="570"/>
      <c r="AZ52" s="570"/>
      <c r="BA52" s="570"/>
      <c r="BB52" s="570"/>
      <c r="BC52" s="570"/>
      <c r="BD52" s="570"/>
      <c r="BE52" s="570"/>
      <c r="BF52" s="570"/>
      <c r="BG52" s="570"/>
      <c r="BH52" s="570"/>
      <c r="BI52" s="570"/>
      <c r="BJ52" s="570"/>
      <c r="BK52" s="570"/>
      <c r="BL52" s="570"/>
      <c r="BM52" s="570"/>
      <c r="BN52" s="570"/>
      <c r="BO52" s="570"/>
      <c r="BP52" s="570"/>
      <c r="BQ52" s="570"/>
      <c r="BR52" s="570"/>
      <c r="BS52" s="570"/>
      <c r="BT52" s="570"/>
      <c r="BU52" s="570"/>
      <c r="BV52" s="570"/>
      <c r="BW52" s="570"/>
      <c r="BX52" s="571"/>
      <c r="BY52" s="569"/>
      <c r="BZ52" s="570"/>
      <c r="CA52" s="570"/>
      <c r="CB52" s="570"/>
      <c r="CC52" s="570"/>
      <c r="CD52" s="570"/>
      <c r="CE52" s="570"/>
      <c r="CF52" s="570"/>
      <c r="CG52" s="570"/>
      <c r="CH52" s="570"/>
      <c r="CI52" s="570"/>
      <c r="CJ52" s="570"/>
      <c r="CK52" s="570"/>
      <c r="CL52" s="570"/>
      <c r="CM52" s="570"/>
      <c r="CN52" s="570"/>
      <c r="CO52" s="570"/>
      <c r="CP52" s="570"/>
      <c r="CQ52" s="570"/>
      <c r="CR52" s="570"/>
      <c r="CS52" s="570"/>
      <c r="CT52" s="570"/>
      <c r="CU52" s="570"/>
      <c r="CV52" s="570"/>
      <c r="CW52" s="570"/>
      <c r="CX52" s="570"/>
      <c r="CY52" s="570"/>
      <c r="CZ52" s="570"/>
      <c r="DA52" s="570"/>
      <c r="DB52" s="570"/>
      <c r="DC52" s="570"/>
      <c r="DD52" s="570"/>
      <c r="DE52" s="570"/>
      <c r="DF52" s="570"/>
      <c r="DG52" s="570"/>
      <c r="DH52" s="570"/>
      <c r="DI52" s="571"/>
      <c r="DJ52" s="415"/>
      <c r="DK52" s="416"/>
      <c r="DL52" s="416"/>
      <c r="DM52" s="416"/>
      <c r="DN52" s="416"/>
      <c r="DO52" s="416"/>
      <c r="DP52" s="417"/>
      <c r="DQ52" s="562"/>
      <c r="DR52" s="384"/>
      <c r="DS52" s="384"/>
      <c r="DT52" s="384"/>
      <c r="DU52" s="384"/>
      <c r="DV52" s="384"/>
      <c r="DW52" s="384"/>
      <c r="DX52" s="384"/>
      <c r="DY52" s="384"/>
      <c r="DZ52" s="563"/>
      <c r="EA52" s="492"/>
      <c r="EB52" s="423"/>
      <c r="EC52" s="423"/>
      <c r="ED52" s="423"/>
      <c r="EE52" s="423"/>
      <c r="EF52" s="423"/>
      <c r="EG52" s="423"/>
      <c r="EH52" s="423"/>
      <c r="EI52" s="423"/>
      <c r="EJ52" s="423"/>
      <c r="EK52" s="423"/>
      <c r="EL52" s="423"/>
      <c r="EM52" s="423"/>
      <c r="EN52" s="423"/>
      <c r="EO52" s="423"/>
      <c r="EP52" s="423"/>
      <c r="EQ52" s="483"/>
      <c r="ER52" s="497"/>
      <c r="ES52" s="487"/>
      <c r="ET52" s="487"/>
      <c r="EU52" s="487"/>
      <c r="EV52" s="487"/>
      <c r="EW52" s="487"/>
      <c r="EX52" s="487"/>
      <c r="EY52" s="488"/>
      <c r="EZ52" s="364"/>
      <c r="FA52" s="365"/>
      <c r="FB52" s="365"/>
      <c r="FC52" s="365"/>
      <c r="FD52" s="365"/>
      <c r="FE52" s="365"/>
      <c r="FF52" s="365"/>
      <c r="FG52" s="366"/>
    </row>
    <row r="53" spans="2:163" ht="8.65" customHeight="1" x14ac:dyDescent="0.15">
      <c r="B53" s="433"/>
      <c r="C53" s="399"/>
      <c r="D53" s="399"/>
      <c r="E53" s="399"/>
      <c r="F53" s="399"/>
      <c r="G53" s="399"/>
      <c r="H53" s="399"/>
      <c r="I53" s="399"/>
      <c r="J53" s="399"/>
      <c r="K53" s="399"/>
      <c r="L53" s="399"/>
      <c r="M53" s="399"/>
      <c r="N53" s="399"/>
      <c r="O53" s="399"/>
      <c r="P53" s="399"/>
      <c r="Q53" s="399"/>
      <c r="R53" s="399"/>
      <c r="S53" s="399"/>
      <c r="T53" s="399"/>
      <c r="U53" s="399"/>
      <c r="V53" s="399"/>
      <c r="W53" s="399"/>
      <c r="X53" s="399"/>
      <c r="Y53" s="399"/>
      <c r="Z53" s="399"/>
      <c r="AA53" s="399"/>
      <c r="AB53" s="399"/>
      <c r="AC53" s="399"/>
      <c r="AD53" s="399"/>
      <c r="AE53" s="399"/>
      <c r="AF53" s="399"/>
      <c r="AG53" s="399"/>
      <c r="AH53" s="399"/>
      <c r="AI53" s="399"/>
      <c r="AJ53" s="399"/>
      <c r="AK53" s="399"/>
      <c r="AL53" s="399"/>
      <c r="AM53" s="399"/>
      <c r="AN53" s="399"/>
      <c r="AO53" s="399"/>
      <c r="AP53" s="399"/>
      <c r="AQ53" s="399"/>
      <c r="AR53" s="399"/>
      <c r="AS53" s="399"/>
      <c r="AT53" s="399"/>
      <c r="AU53" s="569"/>
      <c r="AV53" s="570"/>
      <c r="AW53" s="570"/>
      <c r="AX53" s="570"/>
      <c r="AY53" s="570"/>
      <c r="AZ53" s="570"/>
      <c r="BA53" s="570"/>
      <c r="BB53" s="570"/>
      <c r="BC53" s="570"/>
      <c r="BD53" s="570"/>
      <c r="BE53" s="570"/>
      <c r="BF53" s="570"/>
      <c r="BG53" s="570"/>
      <c r="BH53" s="570"/>
      <c r="BI53" s="570"/>
      <c r="BJ53" s="570"/>
      <c r="BK53" s="570"/>
      <c r="BL53" s="570"/>
      <c r="BM53" s="570"/>
      <c r="BN53" s="570"/>
      <c r="BO53" s="570"/>
      <c r="BP53" s="570"/>
      <c r="BQ53" s="570"/>
      <c r="BR53" s="570"/>
      <c r="BS53" s="570"/>
      <c r="BT53" s="570"/>
      <c r="BU53" s="570"/>
      <c r="BV53" s="570"/>
      <c r="BW53" s="570"/>
      <c r="BX53" s="571"/>
      <c r="BY53" s="569"/>
      <c r="BZ53" s="570"/>
      <c r="CA53" s="570"/>
      <c r="CB53" s="570"/>
      <c r="CC53" s="570"/>
      <c r="CD53" s="570"/>
      <c r="CE53" s="570"/>
      <c r="CF53" s="570"/>
      <c r="CG53" s="570"/>
      <c r="CH53" s="570"/>
      <c r="CI53" s="570"/>
      <c r="CJ53" s="570"/>
      <c r="CK53" s="570"/>
      <c r="CL53" s="570"/>
      <c r="CM53" s="570"/>
      <c r="CN53" s="570"/>
      <c r="CO53" s="570"/>
      <c r="CP53" s="570"/>
      <c r="CQ53" s="570"/>
      <c r="CR53" s="570"/>
      <c r="CS53" s="570"/>
      <c r="CT53" s="570"/>
      <c r="CU53" s="570"/>
      <c r="CV53" s="570"/>
      <c r="CW53" s="570"/>
      <c r="CX53" s="570"/>
      <c r="CY53" s="570"/>
      <c r="CZ53" s="570"/>
      <c r="DA53" s="570"/>
      <c r="DB53" s="570"/>
      <c r="DC53" s="570"/>
      <c r="DD53" s="570"/>
      <c r="DE53" s="570"/>
      <c r="DF53" s="570"/>
      <c r="DG53" s="570"/>
      <c r="DH53" s="570"/>
      <c r="DI53" s="571"/>
      <c r="DJ53" s="415"/>
      <c r="DK53" s="416"/>
      <c r="DL53" s="416"/>
      <c r="DM53" s="416"/>
      <c r="DN53" s="416"/>
      <c r="DO53" s="416"/>
      <c r="DP53" s="417"/>
      <c r="DQ53" s="562"/>
      <c r="DR53" s="384"/>
      <c r="DS53" s="384"/>
      <c r="DT53" s="384"/>
      <c r="DU53" s="384"/>
      <c r="DV53" s="384"/>
      <c r="DW53" s="384"/>
      <c r="DX53" s="384"/>
      <c r="DY53" s="384"/>
      <c r="DZ53" s="563"/>
      <c r="EA53" s="491" t="s">
        <v>265</v>
      </c>
      <c r="EB53" s="371"/>
      <c r="EC53" s="371"/>
      <c r="ED53" s="371"/>
      <c r="EE53" s="371"/>
      <c r="EF53" s="371"/>
      <c r="EG53" s="371"/>
      <c r="EH53" s="371"/>
      <c r="EI53" s="371"/>
      <c r="EJ53" s="371"/>
      <c r="EK53" s="371"/>
      <c r="EL53" s="371"/>
      <c r="EM53" s="371"/>
      <c r="EN53" s="371"/>
      <c r="EO53" s="371"/>
      <c r="EP53" s="371"/>
      <c r="EQ53" s="482"/>
      <c r="ER53" s="495">
        <v>2.66</v>
      </c>
      <c r="ES53" s="485"/>
      <c r="ET53" s="485"/>
      <c r="EU53" s="485"/>
      <c r="EV53" s="485"/>
      <c r="EW53" s="485"/>
      <c r="EX53" s="485"/>
      <c r="EY53" s="486"/>
      <c r="EZ53" s="361"/>
      <c r="FA53" s="362"/>
      <c r="FB53" s="362"/>
      <c r="FC53" s="362"/>
      <c r="FD53" s="362"/>
      <c r="FE53" s="362"/>
      <c r="FF53" s="362"/>
      <c r="FG53" s="363"/>
    </row>
    <row r="54" spans="2:163" ht="8.65" customHeight="1" x14ac:dyDescent="0.15">
      <c r="B54" s="621"/>
      <c r="C54" s="622"/>
      <c r="D54" s="622"/>
      <c r="E54" s="622"/>
      <c r="F54" s="622"/>
      <c r="G54" s="622"/>
      <c r="H54" s="622"/>
      <c r="I54" s="622"/>
      <c r="J54" s="622"/>
      <c r="K54" s="622"/>
      <c r="L54" s="622"/>
      <c r="M54" s="622"/>
      <c r="N54" s="622"/>
      <c r="O54" s="622"/>
      <c r="P54" s="622"/>
      <c r="Q54" s="622"/>
      <c r="R54" s="622"/>
      <c r="S54" s="622"/>
      <c r="T54" s="622"/>
      <c r="U54" s="622"/>
      <c r="V54" s="622"/>
      <c r="W54" s="622"/>
      <c r="X54" s="622"/>
      <c r="Y54" s="622"/>
      <c r="Z54" s="622"/>
      <c r="AA54" s="622"/>
      <c r="AB54" s="622"/>
      <c r="AC54" s="622"/>
      <c r="AD54" s="622"/>
      <c r="AE54" s="622"/>
      <c r="AF54" s="622"/>
      <c r="AG54" s="622"/>
      <c r="AH54" s="622"/>
      <c r="AI54" s="622"/>
      <c r="AJ54" s="622"/>
      <c r="AK54" s="622"/>
      <c r="AL54" s="622"/>
      <c r="AM54" s="622"/>
      <c r="AN54" s="622"/>
      <c r="AO54" s="622"/>
      <c r="AP54" s="622"/>
      <c r="AQ54" s="622"/>
      <c r="AR54" s="622"/>
      <c r="AS54" s="622"/>
      <c r="AT54" s="622"/>
      <c r="AU54" s="569"/>
      <c r="AV54" s="570"/>
      <c r="AW54" s="570"/>
      <c r="AX54" s="570"/>
      <c r="AY54" s="570"/>
      <c r="AZ54" s="570"/>
      <c r="BA54" s="570"/>
      <c r="BB54" s="570"/>
      <c r="BC54" s="570"/>
      <c r="BD54" s="570"/>
      <c r="BE54" s="570"/>
      <c r="BF54" s="570"/>
      <c r="BG54" s="570"/>
      <c r="BH54" s="570"/>
      <c r="BI54" s="570"/>
      <c r="BJ54" s="570"/>
      <c r="BK54" s="570"/>
      <c r="BL54" s="570"/>
      <c r="BM54" s="570"/>
      <c r="BN54" s="570"/>
      <c r="BO54" s="570"/>
      <c r="BP54" s="570"/>
      <c r="BQ54" s="570"/>
      <c r="BR54" s="570"/>
      <c r="BS54" s="570"/>
      <c r="BT54" s="570"/>
      <c r="BU54" s="570"/>
      <c r="BV54" s="570"/>
      <c r="BW54" s="570"/>
      <c r="BX54" s="571"/>
      <c r="BY54" s="569"/>
      <c r="BZ54" s="570"/>
      <c r="CA54" s="570"/>
      <c r="CB54" s="570"/>
      <c r="CC54" s="570"/>
      <c r="CD54" s="570"/>
      <c r="CE54" s="570"/>
      <c r="CF54" s="570"/>
      <c r="CG54" s="570"/>
      <c r="CH54" s="570"/>
      <c r="CI54" s="570"/>
      <c r="CJ54" s="570"/>
      <c r="CK54" s="570"/>
      <c r="CL54" s="570"/>
      <c r="CM54" s="570"/>
      <c r="CN54" s="570"/>
      <c r="CO54" s="570"/>
      <c r="CP54" s="570"/>
      <c r="CQ54" s="570"/>
      <c r="CR54" s="570"/>
      <c r="CS54" s="570"/>
      <c r="CT54" s="570"/>
      <c r="CU54" s="570"/>
      <c r="CV54" s="570"/>
      <c r="CW54" s="570"/>
      <c r="CX54" s="570"/>
      <c r="CY54" s="570"/>
      <c r="CZ54" s="570"/>
      <c r="DA54" s="570"/>
      <c r="DB54" s="570"/>
      <c r="DC54" s="570"/>
      <c r="DD54" s="570"/>
      <c r="DE54" s="570"/>
      <c r="DF54" s="570"/>
      <c r="DG54" s="570"/>
      <c r="DH54" s="570"/>
      <c r="DI54" s="571"/>
      <c r="DJ54" s="415"/>
      <c r="DK54" s="416"/>
      <c r="DL54" s="416"/>
      <c r="DM54" s="416"/>
      <c r="DN54" s="416"/>
      <c r="DO54" s="416"/>
      <c r="DP54" s="417"/>
      <c r="DQ54" s="562"/>
      <c r="DR54" s="384"/>
      <c r="DS54" s="384"/>
      <c r="DT54" s="384"/>
      <c r="DU54" s="384"/>
      <c r="DV54" s="384"/>
      <c r="DW54" s="384"/>
      <c r="DX54" s="384"/>
      <c r="DY54" s="384"/>
      <c r="DZ54" s="563"/>
      <c r="EA54" s="493"/>
      <c r="EB54" s="374"/>
      <c r="EC54" s="374"/>
      <c r="ED54" s="374"/>
      <c r="EE54" s="374"/>
      <c r="EF54" s="374"/>
      <c r="EG54" s="374"/>
      <c r="EH54" s="374"/>
      <c r="EI54" s="374"/>
      <c r="EJ54" s="374"/>
      <c r="EK54" s="374"/>
      <c r="EL54" s="374"/>
      <c r="EM54" s="374"/>
      <c r="EN54" s="374"/>
      <c r="EO54" s="374"/>
      <c r="EP54" s="374"/>
      <c r="EQ54" s="484"/>
      <c r="ER54" s="499"/>
      <c r="ES54" s="489"/>
      <c r="ET54" s="489"/>
      <c r="EU54" s="489"/>
      <c r="EV54" s="489"/>
      <c r="EW54" s="489"/>
      <c r="EX54" s="489"/>
      <c r="EY54" s="490"/>
      <c r="EZ54" s="367"/>
      <c r="FA54" s="368"/>
      <c r="FB54" s="368"/>
      <c r="FC54" s="368"/>
      <c r="FD54" s="368"/>
      <c r="FE54" s="368"/>
      <c r="FF54" s="368"/>
      <c r="FG54" s="369"/>
    </row>
    <row r="55" spans="2:163" ht="8.65" customHeight="1" x14ac:dyDescent="0.15">
      <c r="B55" s="588" t="s">
        <v>432</v>
      </c>
      <c r="C55" s="589"/>
      <c r="D55" s="589"/>
      <c r="E55" s="589"/>
      <c r="F55" s="589"/>
      <c r="G55" s="589"/>
      <c r="H55" s="589"/>
      <c r="I55" s="589"/>
      <c r="J55" s="589"/>
      <c r="K55" s="589"/>
      <c r="L55" s="589"/>
      <c r="M55" s="589"/>
      <c r="N55" s="589"/>
      <c r="O55" s="589"/>
      <c r="P55" s="589"/>
      <c r="Q55" s="589"/>
      <c r="R55" s="589"/>
      <c r="S55" s="589"/>
      <c r="T55" s="589"/>
      <c r="U55" s="589"/>
      <c r="V55" s="589"/>
      <c r="W55" s="589"/>
      <c r="X55" s="589"/>
      <c r="Y55" s="589"/>
      <c r="Z55" s="589"/>
      <c r="AA55" s="589"/>
      <c r="AB55" s="589"/>
      <c r="AC55" s="589"/>
      <c r="AD55" s="589"/>
      <c r="AE55" s="589"/>
      <c r="AF55" s="589"/>
      <c r="AG55" s="589"/>
      <c r="AH55" s="589"/>
      <c r="AI55" s="589"/>
      <c r="AJ55" s="589"/>
      <c r="AK55" s="589"/>
      <c r="AL55" s="589"/>
      <c r="AM55" s="589"/>
      <c r="AN55" s="589"/>
      <c r="AO55" s="589"/>
      <c r="AP55" s="589"/>
      <c r="AQ55" s="589"/>
      <c r="AR55" s="589"/>
      <c r="AS55" s="589"/>
      <c r="AT55" s="589"/>
      <c r="AU55" s="560" t="s">
        <v>264</v>
      </c>
      <c r="AV55" s="376"/>
      <c r="AW55" s="376"/>
      <c r="AX55" s="376"/>
      <c r="AY55" s="376"/>
      <c r="AZ55" s="376"/>
      <c r="BA55" s="376"/>
      <c r="BB55" s="376"/>
      <c r="BC55" s="376"/>
      <c r="BD55" s="376"/>
      <c r="BE55" s="376"/>
      <c r="BF55" s="376"/>
      <c r="BG55" s="376"/>
      <c r="BH55" s="376"/>
      <c r="BI55" s="376"/>
      <c r="BJ55" s="376"/>
      <c r="BK55" s="376"/>
      <c r="BL55" s="376"/>
      <c r="BM55" s="376"/>
      <c r="BN55" s="376"/>
      <c r="BO55" s="376"/>
      <c r="BP55" s="376"/>
      <c r="BQ55" s="376"/>
      <c r="BR55" s="376"/>
      <c r="BS55" s="376"/>
      <c r="BT55" s="376"/>
      <c r="BU55" s="376"/>
      <c r="BV55" s="376"/>
      <c r="BW55" s="376"/>
      <c r="BX55" s="377"/>
      <c r="BY55" s="560" t="s">
        <v>264</v>
      </c>
      <c r="BZ55" s="376"/>
      <c r="CA55" s="376"/>
      <c r="CB55" s="376"/>
      <c r="CC55" s="376"/>
      <c r="CD55" s="376"/>
      <c r="CE55" s="376"/>
      <c r="CF55" s="376"/>
      <c r="CG55" s="376"/>
      <c r="CH55" s="376"/>
      <c r="CI55" s="376"/>
      <c r="CJ55" s="376"/>
      <c r="CK55" s="376"/>
      <c r="CL55" s="376"/>
      <c r="CM55" s="376"/>
      <c r="CN55" s="376"/>
      <c r="CO55" s="376"/>
      <c r="CP55" s="376"/>
      <c r="CQ55" s="376"/>
      <c r="CR55" s="376"/>
      <c r="CS55" s="376"/>
      <c r="CT55" s="376"/>
      <c r="CU55" s="376"/>
      <c r="CV55" s="376"/>
      <c r="CW55" s="376"/>
      <c r="CX55" s="376"/>
      <c r="CY55" s="376"/>
      <c r="CZ55" s="376"/>
      <c r="DA55" s="376"/>
      <c r="DB55" s="376"/>
      <c r="DC55" s="376"/>
      <c r="DD55" s="376"/>
      <c r="DE55" s="376"/>
      <c r="DF55" s="376"/>
      <c r="DG55" s="376"/>
      <c r="DH55" s="376"/>
      <c r="DI55" s="377"/>
      <c r="DJ55" s="415"/>
      <c r="DK55" s="416"/>
      <c r="DL55" s="416"/>
      <c r="DM55" s="416"/>
      <c r="DN55" s="416"/>
      <c r="DO55" s="416"/>
      <c r="DP55" s="417"/>
      <c r="DQ55" s="562"/>
      <c r="DR55" s="384"/>
      <c r="DS55" s="384"/>
      <c r="DT55" s="384"/>
      <c r="DU55" s="384"/>
      <c r="DV55" s="384"/>
      <c r="DW55" s="384"/>
      <c r="DX55" s="384"/>
      <c r="DY55" s="384"/>
      <c r="DZ55" s="563"/>
      <c r="EA55" s="491" t="s">
        <v>263</v>
      </c>
      <c r="EB55" s="371"/>
      <c r="EC55" s="371"/>
      <c r="ED55" s="371"/>
      <c r="EE55" s="371"/>
      <c r="EF55" s="371"/>
      <c r="EG55" s="371"/>
      <c r="EH55" s="371"/>
      <c r="EI55" s="371"/>
      <c r="EJ55" s="371"/>
      <c r="EK55" s="371"/>
      <c r="EL55" s="371"/>
      <c r="EM55" s="371"/>
      <c r="EN55" s="371"/>
      <c r="EO55" s="371"/>
      <c r="EP55" s="371"/>
      <c r="EQ55" s="482"/>
      <c r="ER55" s="495">
        <v>1.81</v>
      </c>
      <c r="ES55" s="485"/>
      <c r="ET55" s="485"/>
      <c r="EU55" s="485"/>
      <c r="EV55" s="485"/>
      <c r="EW55" s="485"/>
      <c r="EX55" s="485"/>
      <c r="EY55" s="486"/>
      <c r="EZ55" s="361"/>
      <c r="FA55" s="362"/>
      <c r="FB55" s="362"/>
      <c r="FC55" s="362"/>
      <c r="FD55" s="362"/>
      <c r="FE55" s="362"/>
      <c r="FF55" s="362"/>
      <c r="FG55" s="363"/>
    </row>
    <row r="56" spans="2:163" ht="8.65" customHeight="1" x14ac:dyDescent="0.15">
      <c r="B56" s="590"/>
      <c r="C56" s="591"/>
      <c r="D56" s="591"/>
      <c r="E56" s="591"/>
      <c r="F56" s="591"/>
      <c r="G56" s="591"/>
      <c r="H56" s="591"/>
      <c r="I56" s="591"/>
      <c r="J56" s="591"/>
      <c r="K56" s="591"/>
      <c r="L56" s="591"/>
      <c r="M56" s="591"/>
      <c r="N56" s="591"/>
      <c r="O56" s="591"/>
      <c r="P56" s="591"/>
      <c r="Q56" s="591"/>
      <c r="R56" s="591"/>
      <c r="S56" s="591"/>
      <c r="T56" s="591"/>
      <c r="U56" s="591"/>
      <c r="V56" s="591"/>
      <c r="W56" s="591"/>
      <c r="X56" s="591"/>
      <c r="Y56" s="591"/>
      <c r="Z56" s="591"/>
      <c r="AA56" s="591"/>
      <c r="AB56" s="591"/>
      <c r="AC56" s="591"/>
      <c r="AD56" s="591"/>
      <c r="AE56" s="591"/>
      <c r="AF56" s="591"/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591"/>
      <c r="AR56" s="591"/>
      <c r="AS56" s="591"/>
      <c r="AT56" s="591"/>
      <c r="AU56" s="560"/>
      <c r="AV56" s="376"/>
      <c r="AW56" s="376"/>
      <c r="AX56" s="376"/>
      <c r="AY56" s="376"/>
      <c r="AZ56" s="376"/>
      <c r="BA56" s="376"/>
      <c r="BB56" s="376"/>
      <c r="BC56" s="376"/>
      <c r="BD56" s="376"/>
      <c r="BE56" s="376"/>
      <c r="BF56" s="376"/>
      <c r="BG56" s="376"/>
      <c r="BH56" s="376"/>
      <c r="BI56" s="376"/>
      <c r="BJ56" s="376"/>
      <c r="BK56" s="376"/>
      <c r="BL56" s="376"/>
      <c r="BM56" s="376"/>
      <c r="BN56" s="376"/>
      <c r="BO56" s="376"/>
      <c r="BP56" s="376"/>
      <c r="BQ56" s="376"/>
      <c r="BR56" s="376"/>
      <c r="BS56" s="376"/>
      <c r="BT56" s="376"/>
      <c r="BU56" s="376"/>
      <c r="BV56" s="376"/>
      <c r="BW56" s="376"/>
      <c r="BX56" s="377"/>
      <c r="BY56" s="560"/>
      <c r="BZ56" s="376"/>
      <c r="CA56" s="376"/>
      <c r="CB56" s="376"/>
      <c r="CC56" s="376"/>
      <c r="CD56" s="376"/>
      <c r="CE56" s="376"/>
      <c r="CF56" s="376"/>
      <c r="CG56" s="376"/>
      <c r="CH56" s="376"/>
      <c r="CI56" s="376"/>
      <c r="CJ56" s="376"/>
      <c r="CK56" s="376"/>
      <c r="CL56" s="376"/>
      <c r="CM56" s="376"/>
      <c r="CN56" s="376"/>
      <c r="CO56" s="376"/>
      <c r="CP56" s="376"/>
      <c r="CQ56" s="376"/>
      <c r="CR56" s="376"/>
      <c r="CS56" s="376"/>
      <c r="CT56" s="376"/>
      <c r="CU56" s="376"/>
      <c r="CV56" s="376"/>
      <c r="CW56" s="376"/>
      <c r="CX56" s="376"/>
      <c r="CY56" s="376"/>
      <c r="CZ56" s="376"/>
      <c r="DA56" s="376"/>
      <c r="DB56" s="376"/>
      <c r="DC56" s="376"/>
      <c r="DD56" s="376"/>
      <c r="DE56" s="376"/>
      <c r="DF56" s="376"/>
      <c r="DG56" s="376"/>
      <c r="DH56" s="376"/>
      <c r="DI56" s="377"/>
      <c r="DJ56" s="415"/>
      <c r="DK56" s="416"/>
      <c r="DL56" s="416"/>
      <c r="DM56" s="416"/>
      <c r="DN56" s="416"/>
      <c r="DO56" s="416"/>
      <c r="DP56" s="417"/>
      <c r="DQ56" s="562"/>
      <c r="DR56" s="384"/>
      <c r="DS56" s="384"/>
      <c r="DT56" s="384"/>
      <c r="DU56" s="384"/>
      <c r="DV56" s="384"/>
      <c r="DW56" s="384"/>
      <c r="DX56" s="384"/>
      <c r="DY56" s="384"/>
      <c r="DZ56" s="563"/>
      <c r="EA56" s="493"/>
      <c r="EB56" s="374"/>
      <c r="EC56" s="374"/>
      <c r="ED56" s="374"/>
      <c r="EE56" s="374"/>
      <c r="EF56" s="374"/>
      <c r="EG56" s="374"/>
      <c r="EH56" s="374"/>
      <c r="EI56" s="374"/>
      <c r="EJ56" s="374"/>
      <c r="EK56" s="374"/>
      <c r="EL56" s="374"/>
      <c r="EM56" s="374"/>
      <c r="EN56" s="374"/>
      <c r="EO56" s="374"/>
      <c r="EP56" s="374"/>
      <c r="EQ56" s="484"/>
      <c r="ER56" s="499"/>
      <c r="ES56" s="489"/>
      <c r="ET56" s="489"/>
      <c r="EU56" s="489"/>
      <c r="EV56" s="489"/>
      <c r="EW56" s="489"/>
      <c r="EX56" s="489"/>
      <c r="EY56" s="490"/>
      <c r="EZ56" s="367"/>
      <c r="FA56" s="368"/>
      <c r="FB56" s="368"/>
      <c r="FC56" s="368"/>
      <c r="FD56" s="368"/>
      <c r="FE56" s="368"/>
      <c r="FF56" s="368"/>
      <c r="FG56" s="369"/>
    </row>
    <row r="57" spans="2:163" ht="8.65" customHeight="1" x14ac:dyDescent="0.15">
      <c r="B57" s="610" t="s">
        <v>433</v>
      </c>
      <c r="C57" s="611"/>
      <c r="D57" s="611"/>
      <c r="E57" s="611"/>
      <c r="F57" s="611"/>
      <c r="G57" s="611"/>
      <c r="H57" s="611"/>
      <c r="I57" s="611"/>
      <c r="J57" s="611"/>
      <c r="K57" s="611"/>
      <c r="L57" s="611"/>
      <c r="M57" s="611"/>
      <c r="N57" s="611"/>
      <c r="O57" s="611"/>
      <c r="P57" s="611"/>
      <c r="Q57" s="611"/>
      <c r="R57" s="611"/>
      <c r="S57" s="611"/>
      <c r="T57" s="611"/>
      <c r="U57" s="611"/>
      <c r="V57" s="611"/>
      <c r="W57" s="611"/>
      <c r="X57" s="611"/>
      <c r="Y57" s="611"/>
      <c r="Z57" s="611"/>
      <c r="AA57" s="611"/>
      <c r="AB57" s="611"/>
      <c r="AC57" s="611"/>
      <c r="AD57" s="611"/>
      <c r="AE57" s="611"/>
      <c r="AF57" s="611"/>
      <c r="AG57" s="611"/>
      <c r="AH57" s="611"/>
      <c r="AI57" s="611"/>
      <c r="AJ57" s="611"/>
      <c r="AK57" s="611"/>
      <c r="AL57" s="611"/>
      <c r="AM57" s="611"/>
      <c r="AN57" s="611"/>
      <c r="AO57" s="611"/>
      <c r="AP57" s="611"/>
      <c r="AQ57" s="611"/>
      <c r="AR57" s="611"/>
      <c r="AS57" s="611"/>
      <c r="AT57" s="611"/>
      <c r="AU57" s="560" t="s">
        <v>262</v>
      </c>
      <c r="AV57" s="376"/>
      <c r="AW57" s="376"/>
      <c r="AX57" s="376"/>
      <c r="AY57" s="376"/>
      <c r="AZ57" s="376"/>
      <c r="BA57" s="376"/>
      <c r="BB57" s="376"/>
      <c r="BC57" s="376"/>
      <c r="BD57" s="376"/>
      <c r="BE57" s="376"/>
      <c r="BF57" s="376"/>
      <c r="BG57" s="376"/>
      <c r="BH57" s="376"/>
      <c r="BI57" s="376"/>
      <c r="BJ57" s="376"/>
      <c r="BK57" s="376"/>
      <c r="BL57" s="376"/>
      <c r="BM57" s="376"/>
      <c r="BN57" s="376"/>
      <c r="BO57" s="376"/>
      <c r="BP57" s="376"/>
      <c r="BQ57" s="376"/>
      <c r="BR57" s="376"/>
      <c r="BS57" s="376"/>
      <c r="BT57" s="549" t="s">
        <v>250</v>
      </c>
      <c r="BU57" s="549"/>
      <c r="BV57" s="549"/>
      <c r="BW57" s="549"/>
      <c r="BX57" s="550"/>
      <c r="BY57" s="560" t="s">
        <v>261</v>
      </c>
      <c r="BZ57" s="376"/>
      <c r="CA57" s="376"/>
      <c r="CB57" s="376"/>
      <c r="CC57" s="376"/>
      <c r="CD57" s="376"/>
      <c r="CE57" s="376"/>
      <c r="CF57" s="376"/>
      <c r="CG57" s="376"/>
      <c r="CH57" s="376"/>
      <c r="CI57" s="376"/>
      <c r="CJ57" s="376"/>
      <c r="CK57" s="376"/>
      <c r="CL57" s="376"/>
      <c r="CM57" s="376"/>
      <c r="CN57" s="376"/>
      <c r="CO57" s="376"/>
      <c r="CP57" s="376"/>
      <c r="CQ57" s="376"/>
      <c r="CR57" s="376"/>
      <c r="CS57" s="376"/>
      <c r="CT57" s="376"/>
      <c r="CU57" s="376"/>
      <c r="CV57" s="376"/>
      <c r="CW57" s="376"/>
      <c r="CX57" s="376"/>
      <c r="CY57" s="376"/>
      <c r="CZ57" s="376"/>
      <c r="DA57" s="376"/>
      <c r="DB57" s="376" t="s">
        <v>250</v>
      </c>
      <c r="DC57" s="376"/>
      <c r="DD57" s="376"/>
      <c r="DE57" s="376"/>
      <c r="DF57" s="376"/>
      <c r="DG57" s="376"/>
      <c r="DH57" s="376"/>
      <c r="DI57" s="377"/>
      <c r="DJ57" s="415"/>
      <c r="DK57" s="416"/>
      <c r="DL57" s="416"/>
      <c r="DM57" s="416"/>
      <c r="DN57" s="416"/>
      <c r="DO57" s="416"/>
      <c r="DP57" s="417"/>
      <c r="DQ57" s="562"/>
      <c r="DR57" s="384"/>
      <c r="DS57" s="384"/>
      <c r="DT57" s="384"/>
      <c r="DU57" s="384"/>
      <c r="DV57" s="384"/>
      <c r="DW57" s="384"/>
      <c r="DX57" s="384"/>
      <c r="DY57" s="384"/>
      <c r="DZ57" s="563"/>
      <c r="EA57" s="494" t="s">
        <v>260</v>
      </c>
      <c r="EB57" s="494"/>
      <c r="EC57" s="494"/>
      <c r="ED57" s="494"/>
      <c r="EE57" s="494"/>
      <c r="EF57" s="494"/>
      <c r="EG57" s="494"/>
      <c r="EH57" s="494"/>
      <c r="EI57" s="494"/>
      <c r="EJ57" s="494"/>
      <c r="EK57" s="494"/>
      <c r="EL57" s="494"/>
      <c r="EM57" s="494"/>
      <c r="EN57" s="494"/>
      <c r="EO57" s="494"/>
      <c r="EP57" s="494"/>
      <c r="EQ57" s="494"/>
      <c r="ER57" s="380">
        <v>1.38</v>
      </c>
      <c r="ES57" s="380"/>
      <c r="ET57" s="380"/>
      <c r="EU57" s="380"/>
      <c r="EV57" s="380"/>
      <c r="EW57" s="380"/>
      <c r="EX57" s="380"/>
      <c r="EY57" s="380"/>
      <c r="EZ57" s="376"/>
      <c r="FA57" s="376"/>
      <c r="FB57" s="376"/>
      <c r="FC57" s="376"/>
      <c r="FD57" s="376"/>
      <c r="FE57" s="376"/>
      <c r="FF57" s="376"/>
      <c r="FG57" s="377"/>
    </row>
    <row r="58" spans="2:163" ht="8.65" customHeight="1" x14ac:dyDescent="0.15">
      <c r="B58" s="612"/>
      <c r="C58" s="613"/>
      <c r="D58" s="613"/>
      <c r="E58" s="613"/>
      <c r="F58" s="613"/>
      <c r="G58" s="613"/>
      <c r="H58" s="613"/>
      <c r="I58" s="613"/>
      <c r="J58" s="613"/>
      <c r="K58" s="613"/>
      <c r="L58" s="613"/>
      <c r="M58" s="613"/>
      <c r="N58" s="613"/>
      <c r="O58" s="613"/>
      <c r="P58" s="613"/>
      <c r="Q58" s="613"/>
      <c r="R58" s="613"/>
      <c r="S58" s="613"/>
      <c r="T58" s="613"/>
      <c r="U58" s="613"/>
      <c r="V58" s="613"/>
      <c r="W58" s="613"/>
      <c r="X58" s="613"/>
      <c r="Y58" s="613"/>
      <c r="Z58" s="613"/>
      <c r="AA58" s="613"/>
      <c r="AB58" s="613"/>
      <c r="AC58" s="613"/>
      <c r="AD58" s="613"/>
      <c r="AE58" s="613"/>
      <c r="AF58" s="613"/>
      <c r="AG58" s="613"/>
      <c r="AH58" s="613"/>
      <c r="AI58" s="613"/>
      <c r="AJ58" s="613"/>
      <c r="AK58" s="613"/>
      <c r="AL58" s="613"/>
      <c r="AM58" s="613"/>
      <c r="AN58" s="613"/>
      <c r="AO58" s="613"/>
      <c r="AP58" s="613"/>
      <c r="AQ58" s="613"/>
      <c r="AR58" s="613"/>
      <c r="AS58" s="613"/>
      <c r="AT58" s="613"/>
      <c r="AU58" s="560"/>
      <c r="AV58" s="376"/>
      <c r="AW58" s="376"/>
      <c r="AX58" s="376"/>
      <c r="AY58" s="376"/>
      <c r="AZ58" s="376"/>
      <c r="BA58" s="376"/>
      <c r="BB58" s="376"/>
      <c r="BC58" s="376"/>
      <c r="BD58" s="376"/>
      <c r="BE58" s="376"/>
      <c r="BF58" s="376"/>
      <c r="BG58" s="376"/>
      <c r="BH58" s="376"/>
      <c r="BI58" s="376"/>
      <c r="BJ58" s="376"/>
      <c r="BK58" s="376"/>
      <c r="BL58" s="376"/>
      <c r="BM58" s="376"/>
      <c r="BN58" s="376"/>
      <c r="BO58" s="376"/>
      <c r="BP58" s="376"/>
      <c r="BQ58" s="376"/>
      <c r="BR58" s="376"/>
      <c r="BS58" s="376"/>
      <c r="BT58" s="549"/>
      <c r="BU58" s="549"/>
      <c r="BV58" s="549"/>
      <c r="BW58" s="549"/>
      <c r="BX58" s="550"/>
      <c r="BY58" s="560"/>
      <c r="BZ58" s="376"/>
      <c r="CA58" s="376"/>
      <c r="CB58" s="376"/>
      <c r="CC58" s="376"/>
      <c r="CD58" s="376"/>
      <c r="CE58" s="376"/>
      <c r="CF58" s="376"/>
      <c r="CG58" s="376"/>
      <c r="CH58" s="376"/>
      <c r="CI58" s="376"/>
      <c r="CJ58" s="376"/>
      <c r="CK58" s="376"/>
      <c r="CL58" s="376"/>
      <c r="CM58" s="376"/>
      <c r="CN58" s="376"/>
      <c r="CO58" s="376"/>
      <c r="CP58" s="376"/>
      <c r="CQ58" s="376"/>
      <c r="CR58" s="376"/>
      <c r="CS58" s="376"/>
      <c r="CT58" s="376"/>
      <c r="CU58" s="376"/>
      <c r="CV58" s="376"/>
      <c r="CW58" s="376"/>
      <c r="CX58" s="376"/>
      <c r="CY58" s="376"/>
      <c r="CZ58" s="376"/>
      <c r="DA58" s="376"/>
      <c r="DB58" s="376"/>
      <c r="DC58" s="376"/>
      <c r="DD58" s="376"/>
      <c r="DE58" s="376"/>
      <c r="DF58" s="376"/>
      <c r="DG58" s="376"/>
      <c r="DH58" s="376"/>
      <c r="DI58" s="377"/>
      <c r="DJ58" s="418"/>
      <c r="DK58" s="419"/>
      <c r="DL58" s="419"/>
      <c r="DM58" s="419"/>
      <c r="DN58" s="419"/>
      <c r="DO58" s="419"/>
      <c r="DP58" s="420"/>
      <c r="DQ58" s="564"/>
      <c r="DR58" s="386"/>
      <c r="DS58" s="386"/>
      <c r="DT58" s="386"/>
      <c r="DU58" s="386"/>
      <c r="DV58" s="386"/>
      <c r="DW58" s="386"/>
      <c r="DX58" s="386"/>
      <c r="DY58" s="386"/>
      <c r="DZ58" s="565"/>
      <c r="EA58" s="494"/>
      <c r="EB58" s="494"/>
      <c r="EC58" s="494"/>
      <c r="ED58" s="494"/>
      <c r="EE58" s="494"/>
      <c r="EF58" s="494"/>
      <c r="EG58" s="494"/>
      <c r="EH58" s="494"/>
      <c r="EI58" s="494"/>
      <c r="EJ58" s="494"/>
      <c r="EK58" s="494"/>
      <c r="EL58" s="494"/>
      <c r="EM58" s="494"/>
      <c r="EN58" s="494"/>
      <c r="EO58" s="494"/>
      <c r="EP58" s="494"/>
      <c r="EQ58" s="494"/>
      <c r="ER58" s="380"/>
      <c r="ES58" s="380"/>
      <c r="ET58" s="380"/>
      <c r="EU58" s="380"/>
      <c r="EV58" s="380"/>
      <c r="EW58" s="380"/>
      <c r="EX58" s="380"/>
      <c r="EY58" s="380"/>
      <c r="EZ58" s="376"/>
      <c r="FA58" s="376"/>
      <c r="FB58" s="376"/>
      <c r="FC58" s="376"/>
      <c r="FD58" s="376"/>
      <c r="FE58" s="376"/>
      <c r="FF58" s="376"/>
      <c r="FG58" s="377"/>
    </row>
    <row r="59" spans="2:163" ht="8.65" customHeight="1" x14ac:dyDescent="0.15">
      <c r="B59" s="629" t="s">
        <v>407</v>
      </c>
      <c r="C59" s="630"/>
      <c r="D59" s="630"/>
      <c r="E59" s="630"/>
      <c r="F59" s="630"/>
      <c r="G59" s="630"/>
      <c r="H59" s="630"/>
      <c r="I59" s="630"/>
      <c r="J59" s="630"/>
      <c r="K59" s="630"/>
      <c r="L59" s="630"/>
      <c r="M59" s="630"/>
      <c r="N59" s="630"/>
      <c r="O59" s="630"/>
      <c r="P59" s="630"/>
      <c r="Q59" s="630"/>
      <c r="R59" s="630"/>
      <c r="S59" s="630"/>
      <c r="T59" s="630"/>
      <c r="U59" s="630"/>
      <c r="V59" s="630"/>
      <c r="W59" s="630"/>
      <c r="X59" s="630"/>
      <c r="Y59" s="630"/>
      <c r="Z59" s="630"/>
      <c r="AA59" s="630"/>
      <c r="AB59" s="630"/>
      <c r="AC59" s="630"/>
      <c r="AD59" s="630"/>
      <c r="AE59" s="630"/>
      <c r="AF59" s="630"/>
      <c r="AG59" s="630"/>
      <c r="AH59" s="630"/>
      <c r="AI59" s="630"/>
      <c r="AJ59" s="630"/>
      <c r="AK59" s="630"/>
      <c r="AL59" s="630"/>
      <c r="AM59" s="630"/>
      <c r="AN59" s="630"/>
      <c r="AO59" s="630"/>
      <c r="AP59" s="630"/>
      <c r="AQ59" s="630"/>
      <c r="AR59" s="630"/>
      <c r="AS59" s="630"/>
      <c r="AT59" s="630"/>
      <c r="AU59" s="560"/>
      <c r="AV59" s="376"/>
      <c r="AW59" s="376"/>
      <c r="AX59" s="376"/>
      <c r="AY59" s="376"/>
      <c r="AZ59" s="376"/>
      <c r="BA59" s="376"/>
      <c r="BB59" s="376"/>
      <c r="BC59" s="376"/>
      <c r="BD59" s="376"/>
      <c r="BE59" s="376"/>
      <c r="BF59" s="376"/>
      <c r="BG59" s="376"/>
      <c r="BH59" s="376"/>
      <c r="BI59" s="376"/>
      <c r="BJ59" s="376"/>
      <c r="BK59" s="376"/>
      <c r="BL59" s="376"/>
      <c r="BM59" s="376"/>
      <c r="BN59" s="376"/>
      <c r="BO59" s="376"/>
      <c r="BP59" s="376"/>
      <c r="BQ59" s="376"/>
      <c r="BR59" s="376"/>
      <c r="BS59" s="376"/>
      <c r="BT59" s="549"/>
      <c r="BU59" s="549"/>
      <c r="BV59" s="549"/>
      <c r="BW59" s="549"/>
      <c r="BX59" s="550"/>
      <c r="BY59" s="560"/>
      <c r="BZ59" s="376"/>
      <c r="CA59" s="376"/>
      <c r="CB59" s="376"/>
      <c r="CC59" s="376"/>
      <c r="CD59" s="376"/>
      <c r="CE59" s="376"/>
      <c r="CF59" s="376"/>
      <c r="CG59" s="376"/>
      <c r="CH59" s="376"/>
      <c r="CI59" s="376"/>
      <c r="CJ59" s="376"/>
      <c r="CK59" s="376"/>
      <c r="CL59" s="376"/>
      <c r="CM59" s="376"/>
      <c r="CN59" s="376"/>
      <c r="CO59" s="376"/>
      <c r="CP59" s="376"/>
      <c r="CQ59" s="376"/>
      <c r="CR59" s="376"/>
      <c r="CS59" s="376"/>
      <c r="CT59" s="376"/>
      <c r="CU59" s="376"/>
      <c r="CV59" s="376"/>
      <c r="CW59" s="376"/>
      <c r="CX59" s="376"/>
      <c r="CY59" s="376"/>
      <c r="CZ59" s="376"/>
      <c r="DA59" s="376"/>
      <c r="DB59" s="376"/>
      <c r="DC59" s="376"/>
      <c r="DD59" s="376"/>
      <c r="DE59" s="376"/>
      <c r="DF59" s="376"/>
      <c r="DG59" s="376"/>
      <c r="DH59" s="376"/>
      <c r="DI59" s="377"/>
      <c r="DJ59" s="554" t="s">
        <v>349</v>
      </c>
      <c r="DK59" s="555"/>
      <c r="DL59" s="555"/>
      <c r="DM59" s="555"/>
      <c r="DN59" s="555"/>
      <c r="DO59" s="555"/>
      <c r="DP59" s="555"/>
      <c r="DQ59" s="555"/>
      <c r="DR59" s="555"/>
      <c r="DS59" s="555"/>
      <c r="DT59" s="555"/>
      <c r="DU59" s="555"/>
      <c r="DV59" s="555"/>
      <c r="DW59" s="555"/>
      <c r="DX59" s="555"/>
      <c r="DY59" s="555"/>
      <c r="DZ59" s="555"/>
      <c r="EA59" s="555"/>
      <c r="EB59" s="555"/>
      <c r="EC59" s="555"/>
      <c r="ED59" s="555"/>
      <c r="EE59" s="555"/>
      <c r="EF59" s="555"/>
      <c r="EG59" s="555"/>
      <c r="EH59" s="555"/>
      <c r="EI59" s="555"/>
      <c r="EJ59" s="555"/>
      <c r="EK59" s="555"/>
      <c r="EL59" s="555"/>
      <c r="EM59" s="555"/>
      <c r="EN59" s="555"/>
      <c r="EO59" s="555"/>
      <c r="EP59" s="555"/>
      <c r="EQ59" s="555"/>
      <c r="ER59" s="555"/>
      <c r="ES59" s="555"/>
      <c r="ET59" s="555"/>
      <c r="EU59" s="555"/>
      <c r="EV59" s="555"/>
      <c r="EW59" s="555"/>
      <c r="EX59" s="555"/>
      <c r="EY59" s="555"/>
      <c r="EZ59" s="555"/>
      <c r="FA59" s="555"/>
      <c r="FB59" s="555"/>
      <c r="FC59" s="555"/>
      <c r="FD59" s="555"/>
      <c r="FE59" s="555"/>
      <c r="FF59" s="555"/>
      <c r="FG59" s="556"/>
    </row>
    <row r="60" spans="2:163" ht="8.65" customHeight="1" thickBot="1" x14ac:dyDescent="0.2">
      <c r="B60" s="724"/>
      <c r="C60" s="725"/>
      <c r="D60" s="725"/>
      <c r="E60" s="725"/>
      <c r="F60" s="725"/>
      <c r="G60" s="725"/>
      <c r="H60" s="725"/>
      <c r="I60" s="725"/>
      <c r="J60" s="725"/>
      <c r="K60" s="725"/>
      <c r="L60" s="725"/>
      <c r="M60" s="725"/>
      <c r="N60" s="725"/>
      <c r="O60" s="725"/>
      <c r="P60" s="725"/>
      <c r="Q60" s="725"/>
      <c r="R60" s="725"/>
      <c r="S60" s="725"/>
      <c r="T60" s="725"/>
      <c r="U60" s="725"/>
      <c r="V60" s="725"/>
      <c r="W60" s="725"/>
      <c r="X60" s="725"/>
      <c r="Y60" s="725"/>
      <c r="Z60" s="725"/>
      <c r="AA60" s="725"/>
      <c r="AB60" s="725"/>
      <c r="AC60" s="725"/>
      <c r="AD60" s="725"/>
      <c r="AE60" s="725"/>
      <c r="AF60" s="725"/>
      <c r="AG60" s="725"/>
      <c r="AH60" s="725"/>
      <c r="AI60" s="725"/>
      <c r="AJ60" s="725"/>
      <c r="AK60" s="725"/>
      <c r="AL60" s="725"/>
      <c r="AM60" s="725"/>
      <c r="AN60" s="725"/>
      <c r="AO60" s="725"/>
      <c r="AP60" s="725"/>
      <c r="AQ60" s="725"/>
      <c r="AR60" s="725"/>
      <c r="AS60" s="725"/>
      <c r="AT60" s="725"/>
      <c r="AU60" s="547" t="s">
        <v>259</v>
      </c>
      <c r="AV60" s="548"/>
      <c r="AW60" s="548"/>
      <c r="AX60" s="548"/>
      <c r="AY60" s="548"/>
      <c r="AZ60" s="548"/>
      <c r="BA60" s="548"/>
      <c r="BB60" s="548"/>
      <c r="BC60" s="548"/>
      <c r="BD60" s="548"/>
      <c r="BE60" s="548"/>
      <c r="BF60" s="548"/>
      <c r="BG60" s="548"/>
      <c r="BH60" s="548"/>
      <c r="BI60" s="548"/>
      <c r="BJ60" s="548"/>
      <c r="BK60" s="548"/>
      <c r="BL60" s="548"/>
      <c r="BM60" s="548"/>
      <c r="BN60" s="548"/>
      <c r="BO60" s="548"/>
      <c r="BP60" s="548"/>
      <c r="BQ60" s="548"/>
      <c r="BR60" s="548"/>
      <c r="BS60" s="548"/>
      <c r="BT60" s="549">
        <v>0.9</v>
      </c>
      <c r="BU60" s="549"/>
      <c r="BV60" s="549"/>
      <c r="BW60" s="549"/>
      <c r="BX60" s="550"/>
      <c r="BY60" s="551" t="s">
        <v>258</v>
      </c>
      <c r="BZ60" s="494"/>
      <c r="CA60" s="494"/>
      <c r="CB60" s="494"/>
      <c r="CC60" s="494"/>
      <c r="CD60" s="494"/>
      <c r="CE60" s="494"/>
      <c r="CF60" s="494"/>
      <c r="CG60" s="494"/>
      <c r="CH60" s="494"/>
      <c r="CI60" s="494"/>
      <c r="CJ60" s="494"/>
      <c r="CK60" s="494"/>
      <c r="CL60" s="494"/>
      <c r="CM60" s="494"/>
      <c r="CN60" s="494"/>
      <c r="CO60" s="494"/>
      <c r="CP60" s="494"/>
      <c r="CQ60" s="494"/>
      <c r="CR60" s="494"/>
      <c r="CS60" s="494"/>
      <c r="CT60" s="494"/>
      <c r="CU60" s="494"/>
      <c r="CV60" s="494"/>
      <c r="CW60" s="494"/>
      <c r="CX60" s="494"/>
      <c r="CY60" s="494"/>
      <c r="CZ60" s="494"/>
      <c r="DA60" s="494"/>
      <c r="DB60" s="552">
        <v>8.1000000000000003E-2</v>
      </c>
      <c r="DC60" s="552"/>
      <c r="DD60" s="552"/>
      <c r="DE60" s="552"/>
      <c r="DF60" s="552"/>
      <c r="DG60" s="552"/>
      <c r="DH60" s="552"/>
      <c r="DI60" s="553"/>
      <c r="DJ60" s="557"/>
      <c r="DK60" s="558"/>
      <c r="DL60" s="558"/>
      <c r="DM60" s="558"/>
      <c r="DN60" s="558"/>
      <c r="DO60" s="558"/>
      <c r="DP60" s="558"/>
      <c r="DQ60" s="558"/>
      <c r="DR60" s="558"/>
      <c r="DS60" s="558"/>
      <c r="DT60" s="558"/>
      <c r="DU60" s="558"/>
      <c r="DV60" s="558"/>
      <c r="DW60" s="558"/>
      <c r="DX60" s="558"/>
      <c r="DY60" s="558"/>
      <c r="DZ60" s="558"/>
      <c r="EA60" s="558"/>
      <c r="EB60" s="558"/>
      <c r="EC60" s="558"/>
      <c r="ED60" s="558"/>
      <c r="EE60" s="558"/>
      <c r="EF60" s="558"/>
      <c r="EG60" s="558"/>
      <c r="EH60" s="558"/>
      <c r="EI60" s="558"/>
      <c r="EJ60" s="558"/>
      <c r="EK60" s="558"/>
      <c r="EL60" s="558"/>
      <c r="EM60" s="558"/>
      <c r="EN60" s="558"/>
      <c r="EO60" s="558"/>
      <c r="EP60" s="558"/>
      <c r="EQ60" s="558"/>
      <c r="ER60" s="558"/>
      <c r="ES60" s="558"/>
      <c r="ET60" s="558"/>
      <c r="EU60" s="558"/>
      <c r="EV60" s="558"/>
      <c r="EW60" s="558"/>
      <c r="EX60" s="558"/>
      <c r="EY60" s="558"/>
      <c r="EZ60" s="558"/>
      <c r="FA60" s="558"/>
      <c r="FB60" s="558"/>
      <c r="FC60" s="558"/>
      <c r="FD60" s="558"/>
      <c r="FE60" s="558"/>
      <c r="FF60" s="558"/>
      <c r="FG60" s="559"/>
    </row>
    <row r="61" spans="2:163" ht="8.65" customHeight="1" thickTop="1" x14ac:dyDescent="0.15">
      <c r="B61" s="432" t="s">
        <v>257</v>
      </c>
      <c r="C61" s="396"/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396"/>
      <c r="R61" s="396"/>
      <c r="S61" s="396"/>
      <c r="T61" s="396"/>
      <c r="U61" s="396"/>
      <c r="V61" s="396"/>
      <c r="W61" s="396"/>
      <c r="X61" s="396"/>
      <c r="Y61" s="396"/>
      <c r="Z61" s="396"/>
      <c r="AA61" s="396"/>
      <c r="AB61" s="396"/>
      <c r="AC61" s="396"/>
      <c r="AD61" s="396"/>
      <c r="AE61" s="396"/>
      <c r="AF61" s="396"/>
      <c r="AG61" s="396"/>
      <c r="AH61" s="396"/>
      <c r="AI61" s="396"/>
      <c r="AJ61" s="396"/>
      <c r="AK61" s="396"/>
      <c r="AL61" s="396"/>
      <c r="AM61" s="396"/>
      <c r="AN61" s="396"/>
      <c r="AO61" s="396"/>
      <c r="AP61" s="396"/>
      <c r="AQ61" s="396"/>
      <c r="AR61" s="396"/>
      <c r="AS61" s="396"/>
      <c r="AT61" s="396"/>
      <c r="AU61" s="547"/>
      <c r="AV61" s="548"/>
      <c r="AW61" s="548"/>
      <c r="AX61" s="548"/>
      <c r="AY61" s="548"/>
      <c r="AZ61" s="548"/>
      <c r="BA61" s="548"/>
      <c r="BB61" s="548"/>
      <c r="BC61" s="548"/>
      <c r="BD61" s="548"/>
      <c r="BE61" s="548"/>
      <c r="BF61" s="548"/>
      <c r="BG61" s="548"/>
      <c r="BH61" s="548"/>
      <c r="BI61" s="548"/>
      <c r="BJ61" s="548"/>
      <c r="BK61" s="548"/>
      <c r="BL61" s="548"/>
      <c r="BM61" s="548"/>
      <c r="BN61" s="548"/>
      <c r="BO61" s="548"/>
      <c r="BP61" s="548"/>
      <c r="BQ61" s="548"/>
      <c r="BR61" s="548"/>
      <c r="BS61" s="548"/>
      <c r="BT61" s="549"/>
      <c r="BU61" s="549"/>
      <c r="BV61" s="549"/>
      <c r="BW61" s="549"/>
      <c r="BX61" s="550"/>
      <c r="BY61" s="551"/>
      <c r="BZ61" s="494"/>
      <c r="CA61" s="494"/>
      <c r="CB61" s="494"/>
      <c r="CC61" s="494"/>
      <c r="CD61" s="494"/>
      <c r="CE61" s="494"/>
      <c r="CF61" s="494"/>
      <c r="CG61" s="494"/>
      <c r="CH61" s="494"/>
      <c r="CI61" s="494"/>
      <c r="CJ61" s="494"/>
      <c r="CK61" s="494"/>
      <c r="CL61" s="494"/>
      <c r="CM61" s="494"/>
      <c r="CN61" s="494"/>
      <c r="CO61" s="494"/>
      <c r="CP61" s="494"/>
      <c r="CQ61" s="494"/>
      <c r="CR61" s="494"/>
      <c r="CS61" s="494"/>
      <c r="CT61" s="494"/>
      <c r="CU61" s="494"/>
      <c r="CV61" s="494"/>
      <c r="CW61" s="494"/>
      <c r="CX61" s="494"/>
      <c r="CY61" s="494"/>
      <c r="CZ61" s="494"/>
      <c r="DA61" s="494"/>
      <c r="DB61" s="552"/>
      <c r="DC61" s="552"/>
      <c r="DD61" s="552"/>
      <c r="DE61" s="552"/>
      <c r="DF61" s="552"/>
      <c r="DG61" s="552"/>
      <c r="DH61" s="552"/>
      <c r="DI61" s="553"/>
      <c r="DJ61" s="557"/>
      <c r="DK61" s="558"/>
      <c r="DL61" s="558"/>
      <c r="DM61" s="558"/>
      <c r="DN61" s="558"/>
      <c r="DO61" s="558"/>
      <c r="DP61" s="558"/>
      <c r="DQ61" s="558"/>
      <c r="DR61" s="558"/>
      <c r="DS61" s="558"/>
      <c r="DT61" s="558"/>
      <c r="DU61" s="558"/>
      <c r="DV61" s="558"/>
      <c r="DW61" s="558"/>
      <c r="DX61" s="558"/>
      <c r="DY61" s="558"/>
      <c r="DZ61" s="558"/>
      <c r="EA61" s="558"/>
      <c r="EB61" s="558"/>
      <c r="EC61" s="558"/>
      <c r="ED61" s="558"/>
      <c r="EE61" s="558"/>
      <c r="EF61" s="558"/>
      <c r="EG61" s="558"/>
      <c r="EH61" s="558"/>
      <c r="EI61" s="558"/>
      <c r="EJ61" s="558"/>
      <c r="EK61" s="558"/>
      <c r="EL61" s="558"/>
      <c r="EM61" s="558"/>
      <c r="EN61" s="558"/>
      <c r="EO61" s="558"/>
      <c r="EP61" s="558"/>
      <c r="EQ61" s="558"/>
      <c r="ER61" s="558"/>
      <c r="ES61" s="558"/>
      <c r="ET61" s="558"/>
      <c r="EU61" s="558"/>
      <c r="EV61" s="558"/>
      <c r="EW61" s="558"/>
      <c r="EX61" s="558"/>
      <c r="EY61" s="558"/>
      <c r="EZ61" s="558"/>
      <c r="FA61" s="558"/>
      <c r="FB61" s="558"/>
      <c r="FC61" s="558"/>
      <c r="FD61" s="558"/>
      <c r="FE61" s="558"/>
      <c r="FF61" s="558"/>
      <c r="FG61" s="559"/>
    </row>
    <row r="62" spans="2:163" ht="8.65" customHeight="1" x14ac:dyDescent="0.15">
      <c r="B62" s="433"/>
      <c r="C62" s="399"/>
      <c r="D62" s="399"/>
      <c r="E62" s="399"/>
      <c r="F62" s="399"/>
      <c r="G62" s="399"/>
      <c r="H62" s="399"/>
      <c r="I62" s="399"/>
      <c r="J62" s="399"/>
      <c r="K62" s="399"/>
      <c r="L62" s="399"/>
      <c r="M62" s="399"/>
      <c r="N62" s="399"/>
      <c r="O62" s="399"/>
      <c r="P62" s="399"/>
      <c r="Q62" s="399"/>
      <c r="R62" s="399"/>
      <c r="S62" s="399"/>
      <c r="T62" s="399"/>
      <c r="U62" s="399"/>
      <c r="V62" s="399"/>
      <c r="W62" s="399"/>
      <c r="X62" s="399"/>
      <c r="Y62" s="399"/>
      <c r="Z62" s="399"/>
      <c r="AA62" s="399"/>
      <c r="AB62" s="399"/>
      <c r="AC62" s="399"/>
      <c r="AD62" s="399"/>
      <c r="AE62" s="399"/>
      <c r="AF62" s="399"/>
      <c r="AG62" s="399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399"/>
      <c r="AT62" s="399"/>
      <c r="AU62" s="547" t="s">
        <v>348</v>
      </c>
      <c r="AV62" s="548"/>
      <c r="AW62" s="548"/>
      <c r="AX62" s="548"/>
      <c r="AY62" s="548"/>
      <c r="AZ62" s="548"/>
      <c r="BA62" s="548"/>
      <c r="BB62" s="548"/>
      <c r="BC62" s="548"/>
      <c r="BD62" s="548"/>
      <c r="BE62" s="548"/>
      <c r="BF62" s="548"/>
      <c r="BG62" s="548"/>
      <c r="BH62" s="548"/>
      <c r="BI62" s="548"/>
      <c r="BJ62" s="548"/>
      <c r="BK62" s="548"/>
      <c r="BL62" s="548"/>
      <c r="BM62" s="548"/>
      <c r="BN62" s="548"/>
      <c r="BO62" s="548"/>
      <c r="BP62" s="548"/>
      <c r="BQ62" s="548"/>
      <c r="BR62" s="548"/>
      <c r="BS62" s="548"/>
      <c r="BT62" s="549">
        <v>0.4</v>
      </c>
      <c r="BU62" s="549"/>
      <c r="BV62" s="549"/>
      <c r="BW62" s="549"/>
      <c r="BX62" s="550"/>
      <c r="BY62" s="551"/>
      <c r="BZ62" s="494"/>
      <c r="CA62" s="494"/>
      <c r="CB62" s="494"/>
      <c r="CC62" s="494"/>
      <c r="CD62" s="494"/>
      <c r="CE62" s="494"/>
      <c r="CF62" s="494"/>
      <c r="CG62" s="494"/>
      <c r="CH62" s="494"/>
      <c r="CI62" s="494"/>
      <c r="CJ62" s="494"/>
      <c r="CK62" s="494"/>
      <c r="CL62" s="494"/>
      <c r="CM62" s="494"/>
      <c r="CN62" s="494"/>
      <c r="CO62" s="494"/>
      <c r="CP62" s="494"/>
      <c r="CQ62" s="494"/>
      <c r="CR62" s="494"/>
      <c r="CS62" s="494"/>
      <c r="CT62" s="494"/>
      <c r="CU62" s="494"/>
      <c r="CV62" s="494"/>
      <c r="CW62" s="494"/>
      <c r="CX62" s="494"/>
      <c r="CY62" s="494"/>
      <c r="CZ62" s="494"/>
      <c r="DA62" s="494"/>
      <c r="DB62" s="552"/>
      <c r="DC62" s="552"/>
      <c r="DD62" s="552"/>
      <c r="DE62" s="552"/>
      <c r="DF62" s="552"/>
      <c r="DG62" s="552"/>
      <c r="DH62" s="552"/>
      <c r="DI62" s="553"/>
      <c r="DJ62" s="614" t="s">
        <v>256</v>
      </c>
      <c r="DK62" s="615"/>
      <c r="DL62" s="615"/>
      <c r="DM62" s="615"/>
      <c r="DN62" s="615"/>
      <c r="DO62" s="615"/>
      <c r="DP62" s="615"/>
      <c r="DQ62" s="615"/>
      <c r="DR62" s="615"/>
      <c r="DS62" s="615"/>
      <c r="DT62" s="615"/>
      <c r="DU62" s="615"/>
      <c r="DV62" s="615"/>
      <c r="DW62" s="615"/>
      <c r="DX62" s="615"/>
      <c r="DY62" s="615"/>
      <c r="DZ62" s="615"/>
      <c r="EA62" s="615"/>
      <c r="EB62" s="615"/>
      <c r="EC62" s="615"/>
      <c r="ED62" s="615"/>
      <c r="EE62" s="615"/>
      <c r="EF62" s="615"/>
      <c r="EG62" s="615"/>
      <c r="EH62" s="615"/>
      <c r="EI62" s="615"/>
      <c r="EJ62" s="615"/>
      <c r="EK62" s="615"/>
      <c r="EL62" s="615"/>
      <c r="EM62" s="615"/>
      <c r="EN62" s="615"/>
      <c r="EO62" s="615"/>
      <c r="EP62" s="615"/>
      <c r="EQ62" s="615"/>
      <c r="ER62" s="615"/>
      <c r="ES62" s="615"/>
      <c r="ET62" s="615"/>
      <c r="EU62" s="615"/>
      <c r="EV62" s="615"/>
      <c r="EW62" s="615"/>
      <c r="EX62" s="615"/>
      <c r="EY62" s="615"/>
      <c r="EZ62" s="615"/>
      <c r="FA62" s="615"/>
      <c r="FB62" s="615"/>
      <c r="FC62" s="615"/>
      <c r="FD62" s="615"/>
      <c r="FE62" s="615"/>
      <c r="FF62" s="615"/>
      <c r="FG62" s="616"/>
    </row>
    <row r="63" spans="2:163" ht="8.65" customHeight="1" x14ac:dyDescent="0.15">
      <c r="B63" s="433"/>
      <c r="C63" s="399"/>
      <c r="D63" s="399"/>
      <c r="E63" s="399"/>
      <c r="F63" s="399"/>
      <c r="G63" s="399"/>
      <c r="H63" s="399"/>
      <c r="I63" s="399"/>
      <c r="J63" s="399"/>
      <c r="K63" s="399"/>
      <c r="L63" s="399"/>
      <c r="M63" s="399"/>
      <c r="N63" s="399"/>
      <c r="O63" s="399"/>
      <c r="P63" s="399"/>
      <c r="Q63" s="399"/>
      <c r="R63" s="399"/>
      <c r="S63" s="399"/>
      <c r="T63" s="399"/>
      <c r="U63" s="399"/>
      <c r="V63" s="399"/>
      <c r="W63" s="399"/>
      <c r="X63" s="399"/>
      <c r="Y63" s="399"/>
      <c r="Z63" s="399"/>
      <c r="AA63" s="399"/>
      <c r="AB63" s="399"/>
      <c r="AC63" s="399"/>
      <c r="AD63" s="399"/>
      <c r="AE63" s="399"/>
      <c r="AF63" s="399"/>
      <c r="AG63" s="399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399"/>
      <c r="AT63" s="399"/>
      <c r="AU63" s="547"/>
      <c r="AV63" s="548"/>
      <c r="AW63" s="548"/>
      <c r="AX63" s="548"/>
      <c r="AY63" s="548"/>
      <c r="AZ63" s="548"/>
      <c r="BA63" s="548"/>
      <c r="BB63" s="548"/>
      <c r="BC63" s="548"/>
      <c r="BD63" s="548"/>
      <c r="BE63" s="548"/>
      <c r="BF63" s="548"/>
      <c r="BG63" s="548"/>
      <c r="BH63" s="548"/>
      <c r="BI63" s="548"/>
      <c r="BJ63" s="548"/>
      <c r="BK63" s="548"/>
      <c r="BL63" s="548"/>
      <c r="BM63" s="548"/>
      <c r="BN63" s="548"/>
      <c r="BO63" s="548"/>
      <c r="BP63" s="548"/>
      <c r="BQ63" s="548"/>
      <c r="BR63" s="548"/>
      <c r="BS63" s="548"/>
      <c r="BT63" s="549"/>
      <c r="BU63" s="549"/>
      <c r="BV63" s="549"/>
      <c r="BW63" s="549"/>
      <c r="BX63" s="550"/>
      <c r="BY63" s="551" t="s">
        <v>255</v>
      </c>
      <c r="BZ63" s="494"/>
      <c r="CA63" s="494"/>
      <c r="CB63" s="494"/>
      <c r="CC63" s="494"/>
      <c r="CD63" s="494"/>
      <c r="CE63" s="494"/>
      <c r="CF63" s="494"/>
      <c r="CG63" s="494"/>
      <c r="CH63" s="494"/>
      <c r="CI63" s="494"/>
      <c r="CJ63" s="494"/>
      <c r="CK63" s="494"/>
      <c r="CL63" s="494"/>
      <c r="CM63" s="494"/>
      <c r="CN63" s="494"/>
      <c r="CO63" s="494"/>
      <c r="CP63" s="494"/>
      <c r="CQ63" s="494"/>
      <c r="CR63" s="494"/>
      <c r="CS63" s="494"/>
      <c r="CT63" s="494"/>
      <c r="CU63" s="494"/>
      <c r="CV63" s="494"/>
      <c r="CW63" s="494"/>
      <c r="CX63" s="494"/>
      <c r="CY63" s="494"/>
      <c r="CZ63" s="494"/>
      <c r="DA63" s="494"/>
      <c r="DB63" s="552">
        <v>0.08</v>
      </c>
      <c r="DC63" s="552"/>
      <c r="DD63" s="552"/>
      <c r="DE63" s="552"/>
      <c r="DF63" s="552"/>
      <c r="DG63" s="552"/>
      <c r="DH63" s="552"/>
      <c r="DI63" s="553"/>
      <c r="DJ63" s="544"/>
      <c r="DK63" s="545"/>
      <c r="DL63" s="545"/>
      <c r="DM63" s="545"/>
      <c r="DN63" s="545"/>
      <c r="DO63" s="545"/>
      <c r="DP63" s="545"/>
      <c r="DQ63" s="545"/>
      <c r="DR63" s="545"/>
      <c r="DS63" s="545"/>
      <c r="DT63" s="545"/>
      <c r="DU63" s="545"/>
      <c r="DV63" s="545"/>
      <c r="DW63" s="545"/>
      <c r="DX63" s="545"/>
      <c r="DY63" s="545"/>
      <c r="DZ63" s="545"/>
      <c r="EA63" s="545"/>
      <c r="EB63" s="545"/>
      <c r="EC63" s="545"/>
      <c r="ED63" s="545"/>
      <c r="EE63" s="545"/>
      <c r="EF63" s="545"/>
      <c r="EG63" s="545"/>
      <c r="EH63" s="545"/>
      <c r="EI63" s="545"/>
      <c r="EJ63" s="545"/>
      <c r="EK63" s="545"/>
      <c r="EL63" s="545"/>
      <c r="EM63" s="545"/>
      <c r="EN63" s="545"/>
      <c r="EO63" s="545"/>
      <c r="EP63" s="545"/>
      <c r="EQ63" s="545"/>
      <c r="ER63" s="545"/>
      <c r="ES63" s="545"/>
      <c r="ET63" s="545"/>
      <c r="EU63" s="545"/>
      <c r="EV63" s="545"/>
      <c r="EW63" s="545"/>
      <c r="EX63" s="545"/>
      <c r="EY63" s="545"/>
      <c r="EZ63" s="545"/>
      <c r="FA63" s="545"/>
      <c r="FB63" s="545"/>
      <c r="FC63" s="545"/>
      <c r="FD63" s="545"/>
      <c r="FE63" s="545"/>
      <c r="FF63" s="545"/>
      <c r="FG63" s="546"/>
    </row>
    <row r="64" spans="2:163" ht="8.65" customHeight="1" x14ac:dyDescent="0.15">
      <c r="B64" s="621"/>
      <c r="C64" s="622"/>
      <c r="D64" s="622"/>
      <c r="E64" s="622"/>
      <c r="F64" s="622"/>
      <c r="G64" s="622"/>
      <c r="H64" s="622"/>
      <c r="I64" s="622"/>
      <c r="J64" s="622"/>
      <c r="K64" s="622"/>
      <c r="L64" s="622"/>
      <c r="M64" s="622"/>
      <c r="N64" s="622"/>
      <c r="O64" s="622"/>
      <c r="P64" s="622"/>
      <c r="Q64" s="622"/>
      <c r="R64" s="622"/>
      <c r="S64" s="622"/>
      <c r="T64" s="622"/>
      <c r="U64" s="622"/>
      <c r="V64" s="622"/>
      <c r="W64" s="622"/>
      <c r="X64" s="622"/>
      <c r="Y64" s="622"/>
      <c r="Z64" s="622"/>
      <c r="AA64" s="622"/>
      <c r="AB64" s="622"/>
      <c r="AC64" s="622"/>
      <c r="AD64" s="622"/>
      <c r="AE64" s="622"/>
      <c r="AF64" s="622"/>
      <c r="AG64" s="622"/>
      <c r="AH64" s="622"/>
      <c r="AI64" s="622"/>
      <c r="AJ64" s="622"/>
      <c r="AK64" s="622"/>
      <c r="AL64" s="622"/>
      <c r="AM64" s="622"/>
      <c r="AN64" s="622"/>
      <c r="AO64" s="622"/>
      <c r="AP64" s="622"/>
      <c r="AQ64" s="622"/>
      <c r="AR64" s="622"/>
      <c r="AS64" s="622"/>
      <c r="AT64" s="622"/>
      <c r="AU64" s="547" t="s">
        <v>347</v>
      </c>
      <c r="AV64" s="548"/>
      <c r="AW64" s="548"/>
      <c r="AX64" s="548"/>
      <c r="AY64" s="548"/>
      <c r="AZ64" s="548"/>
      <c r="BA64" s="548"/>
      <c r="BB64" s="548"/>
      <c r="BC64" s="548"/>
      <c r="BD64" s="548"/>
      <c r="BE64" s="548"/>
      <c r="BF64" s="548"/>
      <c r="BG64" s="548"/>
      <c r="BH64" s="548"/>
      <c r="BI64" s="548"/>
      <c r="BJ64" s="548"/>
      <c r="BK64" s="548"/>
      <c r="BL64" s="548"/>
      <c r="BM64" s="548"/>
      <c r="BN64" s="548"/>
      <c r="BO64" s="548"/>
      <c r="BP64" s="548"/>
      <c r="BQ64" s="548"/>
      <c r="BR64" s="548"/>
      <c r="BS64" s="548"/>
      <c r="BT64" s="549">
        <v>0.5</v>
      </c>
      <c r="BU64" s="549"/>
      <c r="BV64" s="549"/>
      <c r="BW64" s="549"/>
      <c r="BX64" s="550"/>
      <c r="BY64" s="551"/>
      <c r="BZ64" s="494"/>
      <c r="CA64" s="494"/>
      <c r="CB64" s="494"/>
      <c r="CC64" s="494"/>
      <c r="CD64" s="494"/>
      <c r="CE64" s="494"/>
      <c r="CF64" s="494"/>
      <c r="CG64" s="494"/>
      <c r="CH64" s="494"/>
      <c r="CI64" s="494"/>
      <c r="CJ64" s="494"/>
      <c r="CK64" s="494"/>
      <c r="CL64" s="494"/>
      <c r="CM64" s="494"/>
      <c r="CN64" s="494"/>
      <c r="CO64" s="494"/>
      <c r="CP64" s="494"/>
      <c r="CQ64" s="494"/>
      <c r="CR64" s="494"/>
      <c r="CS64" s="494"/>
      <c r="CT64" s="494"/>
      <c r="CU64" s="494"/>
      <c r="CV64" s="494"/>
      <c r="CW64" s="494"/>
      <c r="CX64" s="494"/>
      <c r="CY64" s="494"/>
      <c r="CZ64" s="494"/>
      <c r="DA64" s="494"/>
      <c r="DB64" s="552"/>
      <c r="DC64" s="552"/>
      <c r="DD64" s="552"/>
      <c r="DE64" s="552"/>
      <c r="DF64" s="552"/>
      <c r="DG64" s="552"/>
      <c r="DH64" s="552"/>
      <c r="DI64" s="553"/>
      <c r="DJ64" s="544"/>
      <c r="DK64" s="545"/>
      <c r="DL64" s="545"/>
      <c r="DM64" s="545"/>
      <c r="DN64" s="545"/>
      <c r="DO64" s="545"/>
      <c r="DP64" s="545"/>
      <c r="DQ64" s="545"/>
      <c r="DR64" s="545"/>
      <c r="DS64" s="545"/>
      <c r="DT64" s="545"/>
      <c r="DU64" s="545"/>
      <c r="DV64" s="545"/>
      <c r="DW64" s="545"/>
      <c r="DX64" s="545"/>
      <c r="DY64" s="545"/>
      <c r="DZ64" s="545"/>
      <c r="EA64" s="545"/>
      <c r="EB64" s="545"/>
      <c r="EC64" s="545"/>
      <c r="ED64" s="545"/>
      <c r="EE64" s="545"/>
      <c r="EF64" s="545"/>
      <c r="EG64" s="545"/>
      <c r="EH64" s="545"/>
      <c r="EI64" s="545"/>
      <c r="EJ64" s="545"/>
      <c r="EK64" s="545"/>
      <c r="EL64" s="545"/>
      <c r="EM64" s="545"/>
      <c r="EN64" s="545"/>
      <c r="EO64" s="545"/>
      <c r="EP64" s="545"/>
      <c r="EQ64" s="545"/>
      <c r="ER64" s="545"/>
      <c r="ES64" s="545"/>
      <c r="ET64" s="545"/>
      <c r="EU64" s="545"/>
      <c r="EV64" s="545"/>
      <c r="EW64" s="545"/>
      <c r="EX64" s="545"/>
      <c r="EY64" s="545"/>
      <c r="EZ64" s="545"/>
      <c r="FA64" s="545"/>
      <c r="FB64" s="545"/>
      <c r="FC64" s="545"/>
      <c r="FD64" s="545"/>
      <c r="FE64" s="545"/>
      <c r="FF64" s="545"/>
      <c r="FG64" s="546"/>
    </row>
    <row r="65" spans="2:163" ht="8.65" customHeight="1" x14ac:dyDescent="0.15">
      <c r="B65" s="560" t="s">
        <v>254</v>
      </c>
      <c r="C65" s="376"/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376"/>
      <c r="X65" s="376"/>
      <c r="Y65" s="376"/>
      <c r="Z65" s="376"/>
      <c r="AA65" s="376"/>
      <c r="AB65" s="376"/>
      <c r="AC65" s="376"/>
      <c r="AD65" s="376"/>
      <c r="AE65" s="376"/>
      <c r="AF65" s="376"/>
      <c r="AG65" s="376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6"/>
      <c r="AT65" s="620"/>
      <c r="AU65" s="547"/>
      <c r="AV65" s="548"/>
      <c r="AW65" s="548"/>
      <c r="AX65" s="548"/>
      <c r="AY65" s="548"/>
      <c r="AZ65" s="548"/>
      <c r="BA65" s="548"/>
      <c r="BB65" s="548"/>
      <c r="BC65" s="548"/>
      <c r="BD65" s="548"/>
      <c r="BE65" s="548"/>
      <c r="BF65" s="548"/>
      <c r="BG65" s="548"/>
      <c r="BH65" s="548"/>
      <c r="BI65" s="548"/>
      <c r="BJ65" s="548"/>
      <c r="BK65" s="548"/>
      <c r="BL65" s="548"/>
      <c r="BM65" s="548"/>
      <c r="BN65" s="548"/>
      <c r="BO65" s="548"/>
      <c r="BP65" s="548"/>
      <c r="BQ65" s="548"/>
      <c r="BR65" s="548"/>
      <c r="BS65" s="548"/>
      <c r="BT65" s="549"/>
      <c r="BU65" s="549"/>
      <c r="BV65" s="549"/>
      <c r="BW65" s="549"/>
      <c r="BX65" s="550"/>
      <c r="BY65" s="551"/>
      <c r="BZ65" s="494"/>
      <c r="CA65" s="494"/>
      <c r="CB65" s="494"/>
      <c r="CC65" s="494"/>
      <c r="CD65" s="494"/>
      <c r="CE65" s="494"/>
      <c r="CF65" s="494"/>
      <c r="CG65" s="494"/>
      <c r="CH65" s="494"/>
      <c r="CI65" s="494"/>
      <c r="CJ65" s="494"/>
      <c r="CK65" s="494"/>
      <c r="CL65" s="494"/>
      <c r="CM65" s="494"/>
      <c r="CN65" s="494"/>
      <c r="CO65" s="494"/>
      <c r="CP65" s="494"/>
      <c r="CQ65" s="494"/>
      <c r="CR65" s="494"/>
      <c r="CS65" s="494"/>
      <c r="CT65" s="494"/>
      <c r="CU65" s="494"/>
      <c r="CV65" s="494"/>
      <c r="CW65" s="494"/>
      <c r="CX65" s="494"/>
      <c r="CY65" s="494"/>
      <c r="CZ65" s="494"/>
      <c r="DA65" s="494"/>
      <c r="DB65" s="552"/>
      <c r="DC65" s="552"/>
      <c r="DD65" s="552"/>
      <c r="DE65" s="552"/>
      <c r="DF65" s="552"/>
      <c r="DG65" s="552"/>
      <c r="DH65" s="552"/>
      <c r="DI65" s="553"/>
      <c r="DJ65" s="544" t="s">
        <v>426</v>
      </c>
      <c r="DK65" s="545"/>
      <c r="DL65" s="545"/>
      <c r="DM65" s="545"/>
      <c r="DN65" s="545"/>
      <c r="DO65" s="545"/>
      <c r="DP65" s="545"/>
      <c r="DQ65" s="545"/>
      <c r="DR65" s="545"/>
      <c r="DS65" s="545"/>
      <c r="DT65" s="545"/>
      <c r="DU65" s="545"/>
      <c r="DV65" s="545"/>
      <c r="DW65" s="545"/>
      <c r="DX65" s="545"/>
      <c r="DY65" s="545"/>
      <c r="DZ65" s="545"/>
      <c r="EA65" s="545"/>
      <c r="EB65" s="545"/>
      <c r="EC65" s="545"/>
      <c r="ED65" s="545"/>
      <c r="EE65" s="545"/>
      <c r="EF65" s="545"/>
      <c r="EG65" s="545"/>
      <c r="EH65" s="545"/>
      <c r="EI65" s="545"/>
      <c r="EJ65" s="545"/>
      <c r="EK65" s="545"/>
      <c r="EL65" s="545"/>
      <c r="EM65" s="545"/>
      <c r="EN65" s="545"/>
      <c r="EO65" s="545"/>
      <c r="EP65" s="545"/>
      <c r="EQ65" s="545"/>
      <c r="ER65" s="545"/>
      <c r="ES65" s="545"/>
      <c r="ET65" s="545"/>
      <c r="EU65" s="545"/>
      <c r="EV65" s="545"/>
      <c r="EW65" s="545"/>
      <c r="EX65" s="545"/>
      <c r="EY65" s="545"/>
      <c r="EZ65" s="545"/>
      <c r="FA65" s="545"/>
      <c r="FB65" s="545"/>
      <c r="FC65" s="545"/>
      <c r="FD65" s="545"/>
      <c r="FE65" s="545"/>
      <c r="FF65" s="545"/>
      <c r="FG65" s="546"/>
    </row>
    <row r="66" spans="2:163" ht="8.65" customHeight="1" x14ac:dyDescent="0.15">
      <c r="B66" s="560"/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376"/>
      <c r="X66" s="376"/>
      <c r="Y66" s="376"/>
      <c r="Z66" s="376"/>
      <c r="AA66" s="376"/>
      <c r="AB66" s="376"/>
      <c r="AC66" s="376"/>
      <c r="AD66" s="376"/>
      <c r="AE66" s="376"/>
      <c r="AF66" s="376"/>
      <c r="AG66" s="376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6"/>
      <c r="AT66" s="620"/>
      <c r="AU66" s="547" t="s">
        <v>253</v>
      </c>
      <c r="AV66" s="548"/>
      <c r="AW66" s="548"/>
      <c r="AX66" s="548"/>
      <c r="AY66" s="548"/>
      <c r="AZ66" s="548"/>
      <c r="BA66" s="548"/>
      <c r="BB66" s="548"/>
      <c r="BC66" s="548"/>
      <c r="BD66" s="548"/>
      <c r="BE66" s="548"/>
      <c r="BF66" s="548"/>
      <c r="BG66" s="548"/>
      <c r="BH66" s="548"/>
      <c r="BI66" s="548"/>
      <c r="BJ66" s="548"/>
      <c r="BK66" s="548"/>
      <c r="BL66" s="548"/>
      <c r="BM66" s="548"/>
      <c r="BN66" s="548"/>
      <c r="BO66" s="548"/>
      <c r="BP66" s="548"/>
      <c r="BQ66" s="548"/>
      <c r="BR66" s="548"/>
      <c r="BS66" s="548"/>
      <c r="BT66" s="549">
        <v>1.5</v>
      </c>
      <c r="BU66" s="549"/>
      <c r="BV66" s="549"/>
      <c r="BW66" s="549"/>
      <c r="BX66" s="550"/>
      <c r="BY66" s="551" t="s">
        <v>252</v>
      </c>
      <c r="BZ66" s="494"/>
      <c r="CA66" s="494"/>
      <c r="CB66" s="494"/>
      <c r="CC66" s="494"/>
      <c r="CD66" s="494"/>
      <c r="CE66" s="494"/>
      <c r="CF66" s="494"/>
      <c r="CG66" s="494"/>
      <c r="CH66" s="494"/>
      <c r="CI66" s="494"/>
      <c r="CJ66" s="494"/>
      <c r="CK66" s="494"/>
      <c r="CL66" s="494"/>
      <c r="CM66" s="494"/>
      <c r="CN66" s="494"/>
      <c r="CO66" s="494"/>
      <c r="CP66" s="494"/>
      <c r="CQ66" s="494"/>
      <c r="CR66" s="494"/>
      <c r="CS66" s="494"/>
      <c r="CT66" s="494"/>
      <c r="CU66" s="494"/>
      <c r="CV66" s="494"/>
      <c r="CW66" s="494"/>
      <c r="CX66" s="494"/>
      <c r="CY66" s="494"/>
      <c r="CZ66" s="494"/>
      <c r="DA66" s="494"/>
      <c r="DB66" s="552">
        <v>7.4999999999999997E-2</v>
      </c>
      <c r="DC66" s="552"/>
      <c r="DD66" s="552"/>
      <c r="DE66" s="552"/>
      <c r="DF66" s="552"/>
      <c r="DG66" s="552"/>
      <c r="DH66" s="552"/>
      <c r="DI66" s="553"/>
      <c r="DJ66" s="544"/>
      <c r="DK66" s="545"/>
      <c r="DL66" s="545"/>
      <c r="DM66" s="545"/>
      <c r="DN66" s="545"/>
      <c r="DO66" s="545"/>
      <c r="DP66" s="545"/>
      <c r="DQ66" s="545"/>
      <c r="DR66" s="545"/>
      <c r="DS66" s="545"/>
      <c r="DT66" s="545"/>
      <c r="DU66" s="545"/>
      <c r="DV66" s="545"/>
      <c r="DW66" s="545"/>
      <c r="DX66" s="545"/>
      <c r="DY66" s="545"/>
      <c r="DZ66" s="545"/>
      <c r="EA66" s="545"/>
      <c r="EB66" s="545"/>
      <c r="EC66" s="545"/>
      <c r="ED66" s="545"/>
      <c r="EE66" s="545"/>
      <c r="EF66" s="545"/>
      <c r="EG66" s="545"/>
      <c r="EH66" s="545"/>
      <c r="EI66" s="545"/>
      <c r="EJ66" s="545"/>
      <c r="EK66" s="545"/>
      <c r="EL66" s="545"/>
      <c r="EM66" s="545"/>
      <c r="EN66" s="545"/>
      <c r="EO66" s="545"/>
      <c r="EP66" s="545"/>
      <c r="EQ66" s="545"/>
      <c r="ER66" s="545"/>
      <c r="ES66" s="545"/>
      <c r="ET66" s="545"/>
      <c r="EU66" s="545"/>
      <c r="EV66" s="545"/>
      <c r="EW66" s="545"/>
      <c r="EX66" s="545"/>
      <c r="EY66" s="545"/>
      <c r="EZ66" s="545"/>
      <c r="FA66" s="545"/>
      <c r="FB66" s="545"/>
      <c r="FC66" s="545"/>
      <c r="FD66" s="545"/>
      <c r="FE66" s="545"/>
      <c r="FF66" s="545"/>
      <c r="FG66" s="546"/>
    </row>
    <row r="67" spans="2:163" ht="8.65" customHeight="1" x14ac:dyDescent="0.15">
      <c r="B67" s="560" t="s">
        <v>251</v>
      </c>
      <c r="C67" s="376"/>
      <c r="D67" s="376"/>
      <c r="E67" s="376"/>
      <c r="F67" s="376"/>
      <c r="G67" s="376"/>
      <c r="H67" s="376"/>
      <c r="I67" s="376"/>
      <c r="J67" s="376"/>
      <c r="K67" s="376"/>
      <c r="L67" s="376"/>
      <c r="M67" s="376"/>
      <c r="N67" s="376"/>
      <c r="O67" s="376"/>
      <c r="P67" s="376"/>
      <c r="Q67" s="376"/>
      <c r="R67" s="376"/>
      <c r="S67" s="376"/>
      <c r="T67" s="376"/>
      <c r="U67" s="376"/>
      <c r="V67" s="376"/>
      <c r="W67" s="376"/>
      <c r="X67" s="376"/>
      <c r="Y67" s="376"/>
      <c r="Z67" s="376"/>
      <c r="AA67" s="376"/>
      <c r="AB67" s="376"/>
      <c r="AC67" s="376"/>
      <c r="AD67" s="376"/>
      <c r="AE67" s="376"/>
      <c r="AF67" s="376"/>
      <c r="AG67" s="376"/>
      <c r="AH67" s="549" t="s">
        <v>250</v>
      </c>
      <c r="AI67" s="549"/>
      <c r="AJ67" s="549"/>
      <c r="AK67" s="549"/>
      <c r="AL67" s="549"/>
      <c r="AM67" s="549"/>
      <c r="AN67" s="549"/>
      <c r="AO67" s="549"/>
      <c r="AP67" s="549"/>
      <c r="AQ67" s="549"/>
      <c r="AR67" s="549"/>
      <c r="AS67" s="549"/>
      <c r="AT67" s="577"/>
      <c r="AU67" s="547"/>
      <c r="AV67" s="548"/>
      <c r="AW67" s="548"/>
      <c r="AX67" s="548"/>
      <c r="AY67" s="548"/>
      <c r="AZ67" s="548"/>
      <c r="BA67" s="548"/>
      <c r="BB67" s="548"/>
      <c r="BC67" s="548"/>
      <c r="BD67" s="548"/>
      <c r="BE67" s="548"/>
      <c r="BF67" s="548"/>
      <c r="BG67" s="548"/>
      <c r="BH67" s="548"/>
      <c r="BI67" s="548"/>
      <c r="BJ67" s="548"/>
      <c r="BK67" s="548"/>
      <c r="BL67" s="548"/>
      <c r="BM67" s="548"/>
      <c r="BN67" s="548"/>
      <c r="BO67" s="548"/>
      <c r="BP67" s="548"/>
      <c r="BQ67" s="548"/>
      <c r="BR67" s="548"/>
      <c r="BS67" s="548"/>
      <c r="BT67" s="549"/>
      <c r="BU67" s="549"/>
      <c r="BV67" s="549"/>
      <c r="BW67" s="549"/>
      <c r="BX67" s="550"/>
      <c r="BY67" s="551"/>
      <c r="BZ67" s="494"/>
      <c r="CA67" s="494"/>
      <c r="CB67" s="494"/>
      <c r="CC67" s="494"/>
      <c r="CD67" s="494"/>
      <c r="CE67" s="494"/>
      <c r="CF67" s="494"/>
      <c r="CG67" s="494"/>
      <c r="CH67" s="494"/>
      <c r="CI67" s="494"/>
      <c r="CJ67" s="494"/>
      <c r="CK67" s="494"/>
      <c r="CL67" s="494"/>
      <c r="CM67" s="494"/>
      <c r="CN67" s="494"/>
      <c r="CO67" s="494"/>
      <c r="CP67" s="494"/>
      <c r="CQ67" s="494"/>
      <c r="CR67" s="494"/>
      <c r="CS67" s="494"/>
      <c r="CT67" s="494"/>
      <c r="CU67" s="494"/>
      <c r="CV67" s="494"/>
      <c r="CW67" s="494"/>
      <c r="CX67" s="494"/>
      <c r="CY67" s="494"/>
      <c r="CZ67" s="494"/>
      <c r="DA67" s="494"/>
      <c r="DB67" s="552"/>
      <c r="DC67" s="552"/>
      <c r="DD67" s="552"/>
      <c r="DE67" s="552"/>
      <c r="DF67" s="552"/>
      <c r="DG67" s="552"/>
      <c r="DH67" s="552"/>
      <c r="DI67" s="553"/>
      <c r="DJ67" s="544"/>
      <c r="DK67" s="545"/>
      <c r="DL67" s="545"/>
      <c r="DM67" s="545"/>
      <c r="DN67" s="545"/>
      <c r="DO67" s="545"/>
      <c r="DP67" s="545"/>
      <c r="DQ67" s="545"/>
      <c r="DR67" s="545"/>
      <c r="DS67" s="545"/>
      <c r="DT67" s="545"/>
      <c r="DU67" s="545"/>
      <c r="DV67" s="545"/>
      <c r="DW67" s="545"/>
      <c r="DX67" s="545"/>
      <c r="DY67" s="545"/>
      <c r="DZ67" s="545"/>
      <c r="EA67" s="545"/>
      <c r="EB67" s="545"/>
      <c r="EC67" s="545"/>
      <c r="ED67" s="545"/>
      <c r="EE67" s="545"/>
      <c r="EF67" s="545"/>
      <c r="EG67" s="545"/>
      <c r="EH67" s="545"/>
      <c r="EI67" s="545"/>
      <c r="EJ67" s="545"/>
      <c r="EK67" s="545"/>
      <c r="EL67" s="545"/>
      <c r="EM67" s="545"/>
      <c r="EN67" s="545"/>
      <c r="EO67" s="545"/>
      <c r="EP67" s="545"/>
      <c r="EQ67" s="545"/>
      <c r="ER67" s="545"/>
      <c r="ES67" s="545"/>
      <c r="ET67" s="545"/>
      <c r="EU67" s="545"/>
      <c r="EV67" s="545"/>
      <c r="EW67" s="545"/>
      <c r="EX67" s="545"/>
      <c r="EY67" s="545"/>
      <c r="EZ67" s="545"/>
      <c r="FA67" s="545"/>
      <c r="FB67" s="545"/>
      <c r="FC67" s="545"/>
      <c r="FD67" s="545"/>
      <c r="FE67" s="545"/>
      <c r="FF67" s="545"/>
      <c r="FG67" s="546"/>
    </row>
    <row r="68" spans="2:163" ht="8.65" customHeight="1" x14ac:dyDescent="0.15">
      <c r="B68" s="560"/>
      <c r="C68" s="376"/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376"/>
      <c r="X68" s="376"/>
      <c r="Y68" s="376"/>
      <c r="Z68" s="376"/>
      <c r="AA68" s="376"/>
      <c r="AB68" s="376"/>
      <c r="AC68" s="376"/>
      <c r="AD68" s="376"/>
      <c r="AE68" s="376"/>
      <c r="AF68" s="376"/>
      <c r="AG68" s="376"/>
      <c r="AH68" s="549"/>
      <c r="AI68" s="549"/>
      <c r="AJ68" s="549"/>
      <c r="AK68" s="549"/>
      <c r="AL68" s="549"/>
      <c r="AM68" s="549"/>
      <c r="AN68" s="549"/>
      <c r="AO68" s="549"/>
      <c r="AP68" s="549"/>
      <c r="AQ68" s="549"/>
      <c r="AR68" s="549"/>
      <c r="AS68" s="549"/>
      <c r="AT68" s="577"/>
      <c r="AU68" s="547" t="s">
        <v>249</v>
      </c>
      <c r="AV68" s="548"/>
      <c r="AW68" s="548"/>
      <c r="AX68" s="548"/>
      <c r="AY68" s="548"/>
      <c r="AZ68" s="548"/>
      <c r="BA68" s="548"/>
      <c r="BB68" s="548"/>
      <c r="BC68" s="548"/>
      <c r="BD68" s="548"/>
      <c r="BE68" s="548"/>
      <c r="BF68" s="548"/>
      <c r="BG68" s="548"/>
      <c r="BH68" s="548"/>
      <c r="BI68" s="548"/>
      <c r="BJ68" s="548"/>
      <c r="BK68" s="548"/>
      <c r="BL68" s="548"/>
      <c r="BM68" s="548"/>
      <c r="BN68" s="548"/>
      <c r="BO68" s="548"/>
      <c r="BP68" s="548"/>
      <c r="BQ68" s="548"/>
      <c r="BR68" s="548"/>
      <c r="BS68" s="548"/>
      <c r="BT68" s="549">
        <v>0.5</v>
      </c>
      <c r="BU68" s="549"/>
      <c r="BV68" s="549"/>
      <c r="BW68" s="549"/>
      <c r="BX68" s="550"/>
      <c r="BY68" s="551"/>
      <c r="BZ68" s="494"/>
      <c r="CA68" s="494"/>
      <c r="CB68" s="494"/>
      <c r="CC68" s="494"/>
      <c r="CD68" s="494"/>
      <c r="CE68" s="494"/>
      <c r="CF68" s="494"/>
      <c r="CG68" s="494"/>
      <c r="CH68" s="494"/>
      <c r="CI68" s="494"/>
      <c r="CJ68" s="494"/>
      <c r="CK68" s="494"/>
      <c r="CL68" s="494"/>
      <c r="CM68" s="494"/>
      <c r="CN68" s="494"/>
      <c r="CO68" s="494"/>
      <c r="CP68" s="494"/>
      <c r="CQ68" s="494"/>
      <c r="CR68" s="494"/>
      <c r="CS68" s="494"/>
      <c r="CT68" s="494"/>
      <c r="CU68" s="494"/>
      <c r="CV68" s="494"/>
      <c r="CW68" s="494"/>
      <c r="CX68" s="494"/>
      <c r="CY68" s="494"/>
      <c r="CZ68" s="494"/>
      <c r="DA68" s="494"/>
      <c r="DB68" s="552"/>
      <c r="DC68" s="552"/>
      <c r="DD68" s="552"/>
      <c r="DE68" s="552"/>
      <c r="DF68" s="552"/>
      <c r="DG68" s="552"/>
      <c r="DH68" s="552"/>
      <c r="DI68" s="553"/>
      <c r="DJ68" s="544" t="s">
        <v>427</v>
      </c>
      <c r="DK68" s="545"/>
      <c r="DL68" s="545"/>
      <c r="DM68" s="545"/>
      <c r="DN68" s="545"/>
      <c r="DO68" s="545"/>
      <c r="DP68" s="545"/>
      <c r="DQ68" s="545"/>
      <c r="DR68" s="545"/>
      <c r="DS68" s="545"/>
      <c r="DT68" s="545"/>
      <c r="DU68" s="545"/>
      <c r="DV68" s="545"/>
      <c r="DW68" s="545"/>
      <c r="DX68" s="545"/>
      <c r="DY68" s="545"/>
      <c r="DZ68" s="545"/>
      <c r="EA68" s="545"/>
      <c r="EB68" s="545"/>
      <c r="EC68" s="545"/>
      <c r="ED68" s="545"/>
      <c r="EE68" s="545"/>
      <c r="EF68" s="545"/>
      <c r="EG68" s="545"/>
      <c r="EH68" s="545"/>
      <c r="EI68" s="545"/>
      <c r="EJ68" s="545"/>
      <c r="EK68" s="545"/>
      <c r="EL68" s="545"/>
      <c r="EM68" s="545"/>
      <c r="EN68" s="545"/>
      <c r="EO68" s="545"/>
      <c r="EP68" s="545"/>
      <c r="EQ68" s="545"/>
      <c r="ER68" s="545"/>
      <c r="ES68" s="545"/>
      <c r="ET68" s="545"/>
      <c r="EU68" s="545"/>
      <c r="EV68" s="545"/>
      <c r="EW68" s="545"/>
      <c r="EX68" s="545"/>
      <c r="EY68" s="545"/>
      <c r="EZ68" s="545"/>
      <c r="FA68" s="545"/>
      <c r="FB68" s="545"/>
      <c r="FC68" s="545"/>
      <c r="FD68" s="545"/>
      <c r="FE68" s="545"/>
      <c r="FF68" s="545"/>
      <c r="FG68" s="546"/>
    </row>
    <row r="69" spans="2:163" ht="8.65" customHeight="1" x14ac:dyDescent="0.15">
      <c r="B69" s="575" t="s">
        <v>346</v>
      </c>
      <c r="C69" s="576"/>
      <c r="D69" s="576"/>
      <c r="E69" s="576"/>
      <c r="F69" s="576"/>
      <c r="G69" s="576"/>
      <c r="H69" s="576"/>
      <c r="I69" s="576"/>
      <c r="J69" s="576"/>
      <c r="K69" s="576"/>
      <c r="L69" s="576"/>
      <c r="M69" s="576"/>
      <c r="N69" s="576"/>
      <c r="O69" s="576"/>
      <c r="P69" s="576"/>
      <c r="Q69" s="576"/>
      <c r="R69" s="576"/>
      <c r="S69" s="576"/>
      <c r="T69" s="576"/>
      <c r="U69" s="576"/>
      <c r="V69" s="576"/>
      <c r="W69" s="576"/>
      <c r="X69" s="576"/>
      <c r="Y69" s="576"/>
      <c r="Z69" s="576"/>
      <c r="AA69" s="576"/>
      <c r="AB69" s="576"/>
      <c r="AC69" s="576"/>
      <c r="AD69" s="576"/>
      <c r="AE69" s="576"/>
      <c r="AF69" s="576"/>
      <c r="AG69" s="576"/>
      <c r="AH69" s="549">
        <v>1.57</v>
      </c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49"/>
      <c r="AT69" s="577"/>
      <c r="AU69" s="547"/>
      <c r="AV69" s="548"/>
      <c r="AW69" s="548"/>
      <c r="AX69" s="548"/>
      <c r="AY69" s="548"/>
      <c r="AZ69" s="548"/>
      <c r="BA69" s="548"/>
      <c r="BB69" s="548"/>
      <c r="BC69" s="548"/>
      <c r="BD69" s="548"/>
      <c r="BE69" s="548"/>
      <c r="BF69" s="548"/>
      <c r="BG69" s="548"/>
      <c r="BH69" s="548"/>
      <c r="BI69" s="548"/>
      <c r="BJ69" s="548"/>
      <c r="BK69" s="548"/>
      <c r="BL69" s="548"/>
      <c r="BM69" s="548"/>
      <c r="BN69" s="548"/>
      <c r="BO69" s="548"/>
      <c r="BP69" s="548"/>
      <c r="BQ69" s="548"/>
      <c r="BR69" s="548"/>
      <c r="BS69" s="548"/>
      <c r="BT69" s="549"/>
      <c r="BU69" s="549"/>
      <c r="BV69" s="549"/>
      <c r="BW69" s="549"/>
      <c r="BX69" s="550"/>
      <c r="BY69" s="551" t="s">
        <v>248</v>
      </c>
      <c r="BZ69" s="494"/>
      <c r="CA69" s="494"/>
      <c r="CB69" s="494"/>
      <c r="CC69" s="494"/>
      <c r="CD69" s="494"/>
      <c r="CE69" s="494"/>
      <c r="CF69" s="494"/>
      <c r="CG69" s="494"/>
      <c r="CH69" s="494"/>
      <c r="CI69" s="494"/>
      <c r="CJ69" s="494"/>
      <c r="CK69" s="494"/>
      <c r="CL69" s="494"/>
      <c r="CM69" s="494"/>
      <c r="CN69" s="494"/>
      <c r="CO69" s="494"/>
      <c r="CP69" s="494"/>
      <c r="CQ69" s="494"/>
      <c r="CR69" s="494"/>
      <c r="CS69" s="494"/>
      <c r="CT69" s="494"/>
      <c r="CU69" s="494"/>
      <c r="CV69" s="494"/>
      <c r="CW69" s="494"/>
      <c r="CX69" s="494"/>
      <c r="CY69" s="494"/>
      <c r="CZ69" s="494"/>
      <c r="DA69" s="494"/>
      <c r="DB69" s="552">
        <v>7.0999999999999994E-2</v>
      </c>
      <c r="DC69" s="552"/>
      <c r="DD69" s="552"/>
      <c r="DE69" s="552"/>
      <c r="DF69" s="552"/>
      <c r="DG69" s="552"/>
      <c r="DH69" s="552"/>
      <c r="DI69" s="553"/>
      <c r="DJ69" s="544"/>
      <c r="DK69" s="545"/>
      <c r="DL69" s="545"/>
      <c r="DM69" s="545"/>
      <c r="DN69" s="545"/>
      <c r="DO69" s="545"/>
      <c r="DP69" s="545"/>
      <c r="DQ69" s="545"/>
      <c r="DR69" s="545"/>
      <c r="DS69" s="545"/>
      <c r="DT69" s="545"/>
      <c r="DU69" s="545"/>
      <c r="DV69" s="545"/>
      <c r="DW69" s="545"/>
      <c r="DX69" s="545"/>
      <c r="DY69" s="545"/>
      <c r="DZ69" s="545"/>
      <c r="EA69" s="545"/>
      <c r="EB69" s="545"/>
      <c r="EC69" s="545"/>
      <c r="ED69" s="545"/>
      <c r="EE69" s="545"/>
      <c r="EF69" s="545"/>
      <c r="EG69" s="545"/>
      <c r="EH69" s="545"/>
      <c r="EI69" s="545"/>
      <c r="EJ69" s="545"/>
      <c r="EK69" s="545"/>
      <c r="EL69" s="545"/>
      <c r="EM69" s="545"/>
      <c r="EN69" s="545"/>
      <c r="EO69" s="545"/>
      <c r="EP69" s="545"/>
      <c r="EQ69" s="545"/>
      <c r="ER69" s="545"/>
      <c r="ES69" s="545"/>
      <c r="ET69" s="545"/>
      <c r="EU69" s="545"/>
      <c r="EV69" s="545"/>
      <c r="EW69" s="545"/>
      <c r="EX69" s="545"/>
      <c r="EY69" s="545"/>
      <c r="EZ69" s="545"/>
      <c r="FA69" s="545"/>
      <c r="FB69" s="545"/>
      <c r="FC69" s="545"/>
      <c r="FD69" s="545"/>
      <c r="FE69" s="545"/>
      <c r="FF69" s="545"/>
      <c r="FG69" s="546"/>
    </row>
    <row r="70" spans="2:163" ht="8.65" customHeight="1" x14ac:dyDescent="0.15">
      <c r="B70" s="575"/>
      <c r="C70" s="576"/>
      <c r="D70" s="576"/>
      <c r="E70" s="576"/>
      <c r="F70" s="576"/>
      <c r="G70" s="576"/>
      <c r="H70" s="576"/>
      <c r="I70" s="576"/>
      <c r="J70" s="576"/>
      <c r="K70" s="576"/>
      <c r="L70" s="576"/>
      <c r="M70" s="576"/>
      <c r="N70" s="576"/>
      <c r="O70" s="576"/>
      <c r="P70" s="576"/>
      <c r="Q70" s="576"/>
      <c r="R70" s="576"/>
      <c r="S70" s="576"/>
      <c r="T70" s="576"/>
      <c r="U70" s="576"/>
      <c r="V70" s="576"/>
      <c r="W70" s="576"/>
      <c r="X70" s="576"/>
      <c r="Y70" s="576"/>
      <c r="Z70" s="576"/>
      <c r="AA70" s="576"/>
      <c r="AB70" s="576"/>
      <c r="AC70" s="576"/>
      <c r="AD70" s="576"/>
      <c r="AE70" s="576"/>
      <c r="AF70" s="576"/>
      <c r="AG70" s="576"/>
      <c r="AH70" s="549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49"/>
      <c r="AT70" s="577"/>
      <c r="AU70" s="547" t="s">
        <v>345</v>
      </c>
      <c r="AV70" s="548"/>
      <c r="AW70" s="548"/>
      <c r="AX70" s="548"/>
      <c r="AY70" s="548"/>
      <c r="AZ70" s="548"/>
      <c r="BA70" s="548"/>
      <c r="BB70" s="548"/>
      <c r="BC70" s="548"/>
      <c r="BD70" s="548"/>
      <c r="BE70" s="548"/>
      <c r="BF70" s="548"/>
      <c r="BG70" s="548"/>
      <c r="BH70" s="548"/>
      <c r="BI70" s="548"/>
      <c r="BJ70" s="548"/>
      <c r="BK70" s="548"/>
      <c r="BL70" s="548"/>
      <c r="BM70" s="548"/>
      <c r="BN70" s="548"/>
      <c r="BO70" s="548"/>
      <c r="BP70" s="548"/>
      <c r="BQ70" s="548"/>
      <c r="BR70" s="548"/>
      <c r="BS70" s="548"/>
      <c r="BT70" s="549">
        <v>1.8</v>
      </c>
      <c r="BU70" s="549"/>
      <c r="BV70" s="549"/>
      <c r="BW70" s="549"/>
      <c r="BX70" s="550"/>
      <c r="BY70" s="551"/>
      <c r="BZ70" s="494"/>
      <c r="CA70" s="494"/>
      <c r="CB70" s="494"/>
      <c r="CC70" s="494"/>
      <c r="CD70" s="494"/>
      <c r="CE70" s="494"/>
      <c r="CF70" s="494"/>
      <c r="CG70" s="494"/>
      <c r="CH70" s="494"/>
      <c r="CI70" s="494"/>
      <c r="CJ70" s="494"/>
      <c r="CK70" s="494"/>
      <c r="CL70" s="494"/>
      <c r="CM70" s="494"/>
      <c r="CN70" s="494"/>
      <c r="CO70" s="494"/>
      <c r="CP70" s="494"/>
      <c r="CQ70" s="494"/>
      <c r="CR70" s="494"/>
      <c r="CS70" s="494"/>
      <c r="CT70" s="494"/>
      <c r="CU70" s="494"/>
      <c r="CV70" s="494"/>
      <c r="CW70" s="494"/>
      <c r="CX70" s="494"/>
      <c r="CY70" s="494"/>
      <c r="CZ70" s="494"/>
      <c r="DA70" s="494"/>
      <c r="DB70" s="552"/>
      <c r="DC70" s="552"/>
      <c r="DD70" s="552"/>
      <c r="DE70" s="552"/>
      <c r="DF70" s="552"/>
      <c r="DG70" s="552"/>
      <c r="DH70" s="552"/>
      <c r="DI70" s="553"/>
      <c r="DJ70" s="544"/>
      <c r="DK70" s="545"/>
      <c r="DL70" s="545"/>
      <c r="DM70" s="545"/>
      <c r="DN70" s="545"/>
      <c r="DO70" s="545"/>
      <c r="DP70" s="545"/>
      <c r="DQ70" s="545"/>
      <c r="DR70" s="545"/>
      <c r="DS70" s="545"/>
      <c r="DT70" s="545"/>
      <c r="DU70" s="545"/>
      <c r="DV70" s="545"/>
      <c r="DW70" s="545"/>
      <c r="DX70" s="545"/>
      <c r="DY70" s="545"/>
      <c r="DZ70" s="545"/>
      <c r="EA70" s="545"/>
      <c r="EB70" s="545"/>
      <c r="EC70" s="545"/>
      <c r="ED70" s="545"/>
      <c r="EE70" s="545"/>
      <c r="EF70" s="545"/>
      <c r="EG70" s="545"/>
      <c r="EH70" s="545"/>
      <c r="EI70" s="545"/>
      <c r="EJ70" s="545"/>
      <c r="EK70" s="545"/>
      <c r="EL70" s="545"/>
      <c r="EM70" s="545"/>
      <c r="EN70" s="545"/>
      <c r="EO70" s="545"/>
      <c r="EP70" s="545"/>
      <c r="EQ70" s="545"/>
      <c r="ER70" s="545"/>
      <c r="ES70" s="545"/>
      <c r="ET70" s="545"/>
      <c r="EU70" s="545"/>
      <c r="EV70" s="545"/>
      <c r="EW70" s="545"/>
      <c r="EX70" s="545"/>
      <c r="EY70" s="545"/>
      <c r="EZ70" s="545"/>
      <c r="FA70" s="545"/>
      <c r="FB70" s="545"/>
      <c r="FC70" s="545"/>
      <c r="FD70" s="545"/>
      <c r="FE70" s="545"/>
      <c r="FF70" s="545"/>
      <c r="FG70" s="546"/>
    </row>
    <row r="71" spans="2:163" ht="8.65" customHeight="1" x14ac:dyDescent="0.15">
      <c r="B71" s="578" t="s">
        <v>434</v>
      </c>
      <c r="C71" s="579"/>
      <c r="D71" s="579"/>
      <c r="E71" s="579"/>
      <c r="F71" s="579"/>
      <c r="G71" s="579"/>
      <c r="H71" s="579"/>
      <c r="I71" s="579"/>
      <c r="J71" s="579"/>
      <c r="K71" s="579"/>
      <c r="L71" s="579"/>
      <c r="M71" s="579"/>
      <c r="N71" s="579"/>
      <c r="O71" s="579"/>
      <c r="P71" s="579"/>
      <c r="Q71" s="579"/>
      <c r="R71" s="579"/>
      <c r="S71" s="579"/>
      <c r="T71" s="579"/>
      <c r="U71" s="579"/>
      <c r="V71" s="579"/>
      <c r="W71" s="579"/>
      <c r="X71" s="579"/>
      <c r="Y71" s="579"/>
      <c r="Z71" s="579"/>
      <c r="AA71" s="579"/>
      <c r="AB71" s="579"/>
      <c r="AC71" s="579"/>
      <c r="AD71" s="579"/>
      <c r="AE71" s="579"/>
      <c r="AF71" s="579"/>
      <c r="AG71" s="579"/>
      <c r="AH71" s="580" t="s">
        <v>408</v>
      </c>
      <c r="AI71" s="549"/>
      <c r="AJ71" s="549"/>
      <c r="AK71" s="549"/>
      <c r="AL71" s="549"/>
      <c r="AM71" s="549"/>
      <c r="AN71" s="549"/>
      <c r="AO71" s="549"/>
      <c r="AP71" s="549"/>
      <c r="AQ71" s="549"/>
      <c r="AR71" s="549"/>
      <c r="AS71" s="549"/>
      <c r="AT71" s="577"/>
      <c r="AU71" s="547"/>
      <c r="AV71" s="548"/>
      <c r="AW71" s="548"/>
      <c r="AX71" s="548"/>
      <c r="AY71" s="548"/>
      <c r="AZ71" s="548"/>
      <c r="BA71" s="548"/>
      <c r="BB71" s="548"/>
      <c r="BC71" s="548"/>
      <c r="BD71" s="548"/>
      <c r="BE71" s="548"/>
      <c r="BF71" s="548"/>
      <c r="BG71" s="548"/>
      <c r="BH71" s="548"/>
      <c r="BI71" s="548"/>
      <c r="BJ71" s="548"/>
      <c r="BK71" s="548"/>
      <c r="BL71" s="548"/>
      <c r="BM71" s="548"/>
      <c r="BN71" s="548"/>
      <c r="BO71" s="548"/>
      <c r="BP71" s="548"/>
      <c r="BQ71" s="548"/>
      <c r="BR71" s="548"/>
      <c r="BS71" s="548"/>
      <c r="BT71" s="549"/>
      <c r="BU71" s="549"/>
      <c r="BV71" s="549"/>
      <c r="BW71" s="549"/>
      <c r="BX71" s="550"/>
      <c r="BY71" s="551"/>
      <c r="BZ71" s="494"/>
      <c r="CA71" s="494"/>
      <c r="CB71" s="494"/>
      <c r="CC71" s="494"/>
      <c r="CD71" s="494"/>
      <c r="CE71" s="494"/>
      <c r="CF71" s="494"/>
      <c r="CG71" s="494"/>
      <c r="CH71" s="494"/>
      <c r="CI71" s="494"/>
      <c r="CJ71" s="494"/>
      <c r="CK71" s="494"/>
      <c r="CL71" s="494"/>
      <c r="CM71" s="494"/>
      <c r="CN71" s="494"/>
      <c r="CO71" s="494"/>
      <c r="CP71" s="494"/>
      <c r="CQ71" s="494"/>
      <c r="CR71" s="494"/>
      <c r="CS71" s="494"/>
      <c r="CT71" s="494"/>
      <c r="CU71" s="494"/>
      <c r="CV71" s="494"/>
      <c r="CW71" s="494"/>
      <c r="CX71" s="494"/>
      <c r="CY71" s="494"/>
      <c r="CZ71" s="494"/>
      <c r="DA71" s="494"/>
      <c r="DB71" s="552"/>
      <c r="DC71" s="552"/>
      <c r="DD71" s="552"/>
      <c r="DE71" s="552"/>
      <c r="DF71" s="552"/>
      <c r="DG71" s="552"/>
      <c r="DH71" s="552"/>
      <c r="DI71" s="553"/>
      <c r="DJ71" s="581"/>
      <c r="DK71" s="582"/>
      <c r="DL71" s="582"/>
      <c r="DM71" s="582"/>
      <c r="DN71" s="582"/>
      <c r="DO71" s="582"/>
      <c r="DP71" s="582"/>
      <c r="DQ71" s="582"/>
      <c r="DR71" s="582"/>
      <c r="DS71" s="582"/>
      <c r="DT71" s="582"/>
      <c r="DU71" s="582"/>
      <c r="DV71" s="582"/>
      <c r="DW71" s="582"/>
      <c r="DX71" s="582"/>
      <c r="DY71" s="582"/>
      <c r="DZ71" s="582"/>
      <c r="EA71" s="582"/>
      <c r="EB71" s="582"/>
      <c r="EC71" s="582"/>
      <c r="ED71" s="582"/>
      <c r="EE71" s="582"/>
      <c r="EF71" s="582"/>
      <c r="EG71" s="582"/>
      <c r="EH71" s="582"/>
      <c r="EI71" s="582"/>
      <c r="EJ71" s="582"/>
      <c r="EK71" s="582"/>
      <c r="EL71" s="582"/>
      <c r="EM71" s="582"/>
      <c r="EN71" s="582"/>
      <c r="EO71" s="582"/>
      <c r="EP71" s="582"/>
      <c r="EQ71" s="582"/>
      <c r="ER71" s="582"/>
      <c r="ES71" s="582"/>
      <c r="ET71" s="582"/>
      <c r="EU71" s="582"/>
      <c r="EV71" s="582"/>
      <c r="EW71" s="582"/>
      <c r="EX71" s="582"/>
      <c r="EY71" s="582"/>
      <c r="EZ71" s="582"/>
      <c r="FA71" s="582"/>
      <c r="FB71" s="582"/>
      <c r="FC71" s="582"/>
      <c r="FD71" s="582"/>
      <c r="FE71" s="582"/>
      <c r="FF71" s="582"/>
      <c r="FG71" s="583"/>
    </row>
    <row r="72" spans="2:163" ht="8.65" customHeight="1" x14ac:dyDescent="0.15">
      <c r="B72" s="578"/>
      <c r="C72" s="579"/>
      <c r="D72" s="579"/>
      <c r="E72" s="579"/>
      <c r="F72" s="579"/>
      <c r="G72" s="579"/>
      <c r="H72" s="579"/>
      <c r="I72" s="579"/>
      <c r="J72" s="579"/>
      <c r="K72" s="579"/>
      <c r="L72" s="579"/>
      <c r="M72" s="579"/>
      <c r="N72" s="579"/>
      <c r="O72" s="579"/>
      <c r="P72" s="579"/>
      <c r="Q72" s="579"/>
      <c r="R72" s="579"/>
      <c r="S72" s="579"/>
      <c r="T72" s="579"/>
      <c r="U72" s="579"/>
      <c r="V72" s="579"/>
      <c r="W72" s="579"/>
      <c r="X72" s="579"/>
      <c r="Y72" s="579"/>
      <c r="Z72" s="579"/>
      <c r="AA72" s="579"/>
      <c r="AB72" s="579"/>
      <c r="AC72" s="579"/>
      <c r="AD72" s="579"/>
      <c r="AE72" s="579"/>
      <c r="AF72" s="579"/>
      <c r="AG72" s="579"/>
      <c r="AH72" s="549"/>
      <c r="AI72" s="549"/>
      <c r="AJ72" s="549"/>
      <c r="AK72" s="549"/>
      <c r="AL72" s="549"/>
      <c r="AM72" s="549"/>
      <c r="AN72" s="549"/>
      <c r="AO72" s="549"/>
      <c r="AP72" s="549"/>
      <c r="AQ72" s="549"/>
      <c r="AR72" s="549"/>
      <c r="AS72" s="549"/>
      <c r="AT72" s="577"/>
      <c r="AU72" s="547" t="s">
        <v>247</v>
      </c>
      <c r="AV72" s="548"/>
      <c r="AW72" s="548"/>
      <c r="AX72" s="548"/>
      <c r="AY72" s="548"/>
      <c r="AZ72" s="548"/>
      <c r="BA72" s="548"/>
      <c r="BB72" s="548"/>
      <c r="BC72" s="548"/>
      <c r="BD72" s="548"/>
      <c r="BE72" s="548"/>
      <c r="BF72" s="548"/>
      <c r="BG72" s="548"/>
      <c r="BH72" s="548"/>
      <c r="BI72" s="548"/>
      <c r="BJ72" s="548"/>
      <c r="BK72" s="548"/>
      <c r="BL72" s="548"/>
      <c r="BM72" s="548"/>
      <c r="BN72" s="548"/>
      <c r="BO72" s="548"/>
      <c r="BP72" s="548"/>
      <c r="BQ72" s="548"/>
      <c r="BR72" s="548"/>
      <c r="BS72" s="548"/>
      <c r="BT72" s="549">
        <v>0.8</v>
      </c>
      <c r="BU72" s="549"/>
      <c r="BV72" s="549"/>
      <c r="BW72" s="549"/>
      <c r="BX72" s="550"/>
      <c r="BY72" s="551" t="s">
        <v>246</v>
      </c>
      <c r="BZ72" s="494"/>
      <c r="CA72" s="494"/>
      <c r="CB72" s="494"/>
      <c r="CC72" s="494"/>
      <c r="CD72" s="494"/>
      <c r="CE72" s="494"/>
      <c r="CF72" s="494"/>
      <c r="CG72" s="494"/>
      <c r="CH72" s="494"/>
      <c r="CI72" s="494"/>
      <c r="CJ72" s="494"/>
      <c r="CK72" s="494"/>
      <c r="CL72" s="494"/>
      <c r="CM72" s="494"/>
      <c r="CN72" s="494"/>
      <c r="CO72" s="494"/>
      <c r="CP72" s="494"/>
      <c r="CQ72" s="494"/>
      <c r="CR72" s="494"/>
      <c r="CS72" s="494"/>
      <c r="CT72" s="494"/>
      <c r="CU72" s="494"/>
      <c r="CV72" s="494"/>
      <c r="CW72" s="494"/>
      <c r="CX72" s="494"/>
      <c r="CY72" s="494"/>
      <c r="CZ72" s="494"/>
      <c r="DA72" s="494"/>
      <c r="DB72" s="552">
        <v>6.8000000000000005E-2</v>
      </c>
      <c r="DC72" s="552"/>
      <c r="DD72" s="552"/>
      <c r="DE72" s="552"/>
      <c r="DF72" s="552"/>
      <c r="DG72" s="552"/>
      <c r="DH72" s="552"/>
      <c r="DI72" s="553"/>
      <c r="DJ72" s="584"/>
      <c r="DK72" s="582"/>
      <c r="DL72" s="582"/>
      <c r="DM72" s="582"/>
      <c r="DN72" s="582"/>
      <c r="DO72" s="582"/>
      <c r="DP72" s="582"/>
      <c r="DQ72" s="582"/>
      <c r="DR72" s="582"/>
      <c r="DS72" s="582"/>
      <c r="DT72" s="582"/>
      <c r="DU72" s="582"/>
      <c r="DV72" s="582"/>
      <c r="DW72" s="582"/>
      <c r="DX72" s="582"/>
      <c r="DY72" s="582"/>
      <c r="DZ72" s="582"/>
      <c r="EA72" s="582"/>
      <c r="EB72" s="582"/>
      <c r="EC72" s="582"/>
      <c r="ED72" s="582"/>
      <c r="EE72" s="582"/>
      <c r="EF72" s="582"/>
      <c r="EG72" s="582"/>
      <c r="EH72" s="582"/>
      <c r="EI72" s="582"/>
      <c r="EJ72" s="582"/>
      <c r="EK72" s="582"/>
      <c r="EL72" s="582"/>
      <c r="EM72" s="582"/>
      <c r="EN72" s="582"/>
      <c r="EO72" s="582"/>
      <c r="EP72" s="582"/>
      <c r="EQ72" s="582"/>
      <c r="ER72" s="582"/>
      <c r="ES72" s="582"/>
      <c r="ET72" s="582"/>
      <c r="EU72" s="582"/>
      <c r="EV72" s="582"/>
      <c r="EW72" s="582"/>
      <c r="EX72" s="582"/>
      <c r="EY72" s="582"/>
      <c r="EZ72" s="582"/>
      <c r="FA72" s="582"/>
      <c r="FB72" s="582"/>
      <c r="FC72" s="582"/>
      <c r="FD72" s="582"/>
      <c r="FE72" s="582"/>
      <c r="FF72" s="582"/>
      <c r="FG72" s="583"/>
    </row>
    <row r="73" spans="2:163" ht="8.65" customHeight="1" x14ac:dyDescent="0.15">
      <c r="B73" s="578" t="s">
        <v>435</v>
      </c>
      <c r="C73" s="579"/>
      <c r="D73" s="579"/>
      <c r="E73" s="579"/>
      <c r="F73" s="579"/>
      <c r="G73" s="579"/>
      <c r="H73" s="579"/>
      <c r="I73" s="579"/>
      <c r="J73" s="579"/>
      <c r="K73" s="579"/>
      <c r="L73" s="579"/>
      <c r="M73" s="579"/>
      <c r="N73" s="579"/>
      <c r="O73" s="579"/>
      <c r="P73" s="579"/>
      <c r="Q73" s="579"/>
      <c r="R73" s="579"/>
      <c r="S73" s="579"/>
      <c r="T73" s="579"/>
      <c r="U73" s="579"/>
      <c r="V73" s="579"/>
      <c r="W73" s="579"/>
      <c r="X73" s="579"/>
      <c r="Y73" s="579"/>
      <c r="Z73" s="579"/>
      <c r="AA73" s="579"/>
      <c r="AB73" s="579"/>
      <c r="AC73" s="579"/>
      <c r="AD73" s="579"/>
      <c r="AE73" s="579"/>
      <c r="AF73" s="579"/>
      <c r="AG73" s="579"/>
      <c r="AH73" s="549">
        <v>1.1299999999999999</v>
      </c>
      <c r="AI73" s="549"/>
      <c r="AJ73" s="549"/>
      <c r="AK73" s="549"/>
      <c r="AL73" s="549"/>
      <c r="AM73" s="549"/>
      <c r="AN73" s="549"/>
      <c r="AO73" s="549"/>
      <c r="AP73" s="549"/>
      <c r="AQ73" s="549"/>
      <c r="AR73" s="549"/>
      <c r="AS73" s="549"/>
      <c r="AT73" s="577"/>
      <c r="AU73" s="547"/>
      <c r="AV73" s="548"/>
      <c r="AW73" s="548"/>
      <c r="AX73" s="548"/>
      <c r="AY73" s="548"/>
      <c r="AZ73" s="548"/>
      <c r="BA73" s="548"/>
      <c r="BB73" s="548"/>
      <c r="BC73" s="548"/>
      <c r="BD73" s="548"/>
      <c r="BE73" s="548"/>
      <c r="BF73" s="548"/>
      <c r="BG73" s="548"/>
      <c r="BH73" s="548"/>
      <c r="BI73" s="548"/>
      <c r="BJ73" s="548"/>
      <c r="BK73" s="548"/>
      <c r="BL73" s="548"/>
      <c r="BM73" s="548"/>
      <c r="BN73" s="548"/>
      <c r="BO73" s="548"/>
      <c r="BP73" s="548"/>
      <c r="BQ73" s="548"/>
      <c r="BR73" s="548"/>
      <c r="BS73" s="548"/>
      <c r="BT73" s="549"/>
      <c r="BU73" s="549"/>
      <c r="BV73" s="549"/>
      <c r="BW73" s="549"/>
      <c r="BX73" s="550"/>
      <c r="BY73" s="551"/>
      <c r="BZ73" s="494"/>
      <c r="CA73" s="494"/>
      <c r="CB73" s="494"/>
      <c r="CC73" s="494"/>
      <c r="CD73" s="494"/>
      <c r="CE73" s="494"/>
      <c r="CF73" s="494"/>
      <c r="CG73" s="494"/>
      <c r="CH73" s="494"/>
      <c r="CI73" s="494"/>
      <c r="CJ73" s="494"/>
      <c r="CK73" s="494"/>
      <c r="CL73" s="494"/>
      <c r="CM73" s="494"/>
      <c r="CN73" s="494"/>
      <c r="CO73" s="494"/>
      <c r="CP73" s="494"/>
      <c r="CQ73" s="494"/>
      <c r="CR73" s="494"/>
      <c r="CS73" s="494"/>
      <c r="CT73" s="494"/>
      <c r="CU73" s="494"/>
      <c r="CV73" s="494"/>
      <c r="CW73" s="494"/>
      <c r="CX73" s="494"/>
      <c r="CY73" s="494"/>
      <c r="CZ73" s="494"/>
      <c r="DA73" s="494"/>
      <c r="DB73" s="552"/>
      <c r="DC73" s="552"/>
      <c r="DD73" s="552"/>
      <c r="DE73" s="552"/>
      <c r="DF73" s="552"/>
      <c r="DG73" s="552"/>
      <c r="DH73" s="552"/>
      <c r="DI73" s="553"/>
      <c r="DJ73" s="585"/>
      <c r="DK73" s="586"/>
      <c r="DL73" s="586"/>
      <c r="DM73" s="586"/>
      <c r="DN73" s="586"/>
      <c r="DO73" s="586"/>
      <c r="DP73" s="586"/>
      <c r="DQ73" s="586"/>
      <c r="DR73" s="586"/>
      <c r="DS73" s="586"/>
      <c r="DT73" s="586"/>
      <c r="DU73" s="586"/>
      <c r="DV73" s="586"/>
      <c r="DW73" s="586"/>
      <c r="DX73" s="586"/>
      <c r="DY73" s="586"/>
      <c r="DZ73" s="586"/>
      <c r="EA73" s="586"/>
      <c r="EB73" s="586"/>
      <c r="EC73" s="586"/>
      <c r="ED73" s="586"/>
      <c r="EE73" s="586"/>
      <c r="EF73" s="586"/>
      <c r="EG73" s="586"/>
      <c r="EH73" s="586"/>
      <c r="EI73" s="586"/>
      <c r="EJ73" s="586"/>
      <c r="EK73" s="586"/>
      <c r="EL73" s="586"/>
      <c r="EM73" s="586"/>
      <c r="EN73" s="586"/>
      <c r="EO73" s="586"/>
      <c r="EP73" s="586"/>
      <c r="EQ73" s="586"/>
      <c r="ER73" s="586"/>
      <c r="ES73" s="586"/>
      <c r="ET73" s="586"/>
      <c r="EU73" s="586"/>
      <c r="EV73" s="586"/>
      <c r="EW73" s="586"/>
      <c r="EX73" s="586"/>
      <c r="EY73" s="586"/>
      <c r="EZ73" s="586"/>
      <c r="FA73" s="586"/>
      <c r="FB73" s="586"/>
      <c r="FC73" s="586"/>
      <c r="FD73" s="586"/>
      <c r="FE73" s="586"/>
      <c r="FF73" s="586"/>
      <c r="FG73" s="587"/>
    </row>
    <row r="74" spans="2:163" ht="8.65" customHeight="1" x14ac:dyDescent="0.15">
      <c r="B74" s="578"/>
      <c r="C74" s="579"/>
      <c r="D74" s="579"/>
      <c r="E74" s="579"/>
      <c r="F74" s="579"/>
      <c r="G74" s="579"/>
      <c r="H74" s="579"/>
      <c r="I74" s="579"/>
      <c r="J74" s="579"/>
      <c r="K74" s="579"/>
      <c r="L74" s="579"/>
      <c r="M74" s="579"/>
      <c r="N74" s="579"/>
      <c r="O74" s="579"/>
      <c r="P74" s="579"/>
      <c r="Q74" s="579"/>
      <c r="R74" s="579"/>
      <c r="S74" s="579"/>
      <c r="T74" s="579"/>
      <c r="U74" s="579"/>
      <c r="V74" s="579"/>
      <c r="W74" s="579"/>
      <c r="X74" s="579"/>
      <c r="Y74" s="579"/>
      <c r="Z74" s="579"/>
      <c r="AA74" s="579"/>
      <c r="AB74" s="579"/>
      <c r="AC74" s="579"/>
      <c r="AD74" s="579"/>
      <c r="AE74" s="579"/>
      <c r="AF74" s="579"/>
      <c r="AG74" s="579"/>
      <c r="AH74" s="549"/>
      <c r="AI74" s="549"/>
      <c r="AJ74" s="549"/>
      <c r="AK74" s="549"/>
      <c r="AL74" s="549"/>
      <c r="AM74" s="549"/>
      <c r="AN74" s="549"/>
      <c r="AO74" s="549"/>
      <c r="AP74" s="549"/>
      <c r="AQ74" s="549"/>
      <c r="AR74" s="549"/>
      <c r="AS74" s="549"/>
      <c r="AT74" s="577"/>
      <c r="AU74" s="547" t="s">
        <v>245</v>
      </c>
      <c r="AV74" s="548"/>
      <c r="AW74" s="548"/>
      <c r="AX74" s="548"/>
      <c r="AY74" s="548"/>
      <c r="AZ74" s="548"/>
      <c r="BA74" s="548"/>
      <c r="BB74" s="548"/>
      <c r="BC74" s="548"/>
      <c r="BD74" s="548"/>
      <c r="BE74" s="548"/>
      <c r="BF74" s="548"/>
      <c r="BG74" s="548"/>
      <c r="BH74" s="548"/>
      <c r="BI74" s="548"/>
      <c r="BJ74" s="548"/>
      <c r="BK74" s="548"/>
      <c r="BL74" s="548"/>
      <c r="BM74" s="548"/>
      <c r="BN74" s="548"/>
      <c r="BO74" s="548"/>
      <c r="BP74" s="548"/>
      <c r="BQ74" s="548"/>
      <c r="BR74" s="548"/>
      <c r="BS74" s="548"/>
      <c r="BT74" s="549">
        <v>1.1000000000000001</v>
      </c>
      <c r="BU74" s="549"/>
      <c r="BV74" s="549"/>
      <c r="BW74" s="549"/>
      <c r="BX74" s="550"/>
      <c r="BY74" s="551"/>
      <c r="BZ74" s="494"/>
      <c r="CA74" s="494"/>
      <c r="CB74" s="494"/>
      <c r="CC74" s="494"/>
      <c r="CD74" s="494"/>
      <c r="CE74" s="494"/>
      <c r="CF74" s="494"/>
      <c r="CG74" s="494"/>
      <c r="CH74" s="494"/>
      <c r="CI74" s="494"/>
      <c r="CJ74" s="494"/>
      <c r="CK74" s="494"/>
      <c r="CL74" s="494"/>
      <c r="CM74" s="494"/>
      <c r="CN74" s="494"/>
      <c r="CO74" s="494"/>
      <c r="CP74" s="494"/>
      <c r="CQ74" s="494"/>
      <c r="CR74" s="494"/>
      <c r="CS74" s="494"/>
      <c r="CT74" s="494"/>
      <c r="CU74" s="494"/>
      <c r="CV74" s="494"/>
      <c r="CW74" s="494"/>
      <c r="CX74" s="494"/>
      <c r="CY74" s="494"/>
      <c r="CZ74" s="494"/>
      <c r="DA74" s="494"/>
      <c r="DB74" s="552"/>
      <c r="DC74" s="552"/>
      <c r="DD74" s="552"/>
      <c r="DE74" s="552"/>
      <c r="DF74" s="552"/>
      <c r="DG74" s="552"/>
      <c r="DH74" s="552"/>
      <c r="DI74" s="553"/>
      <c r="DJ74" s="617" t="s">
        <v>244</v>
      </c>
      <c r="DK74" s="618"/>
      <c r="DL74" s="618"/>
      <c r="DM74" s="618"/>
      <c r="DN74" s="618"/>
      <c r="DO74" s="618"/>
      <c r="DP74" s="618"/>
      <c r="DQ74" s="618"/>
      <c r="DR74" s="618"/>
      <c r="DS74" s="618"/>
      <c r="DT74" s="618"/>
      <c r="DU74" s="618"/>
      <c r="DV74" s="618"/>
      <c r="DW74" s="618"/>
      <c r="DX74" s="618"/>
      <c r="DY74" s="618"/>
      <c r="DZ74" s="618"/>
      <c r="EA74" s="618"/>
      <c r="EB74" s="618"/>
      <c r="EC74" s="618"/>
      <c r="ED74" s="618"/>
      <c r="EE74" s="618"/>
      <c r="EF74" s="618"/>
      <c r="EG74" s="618"/>
      <c r="EH74" s="618"/>
      <c r="EI74" s="618"/>
      <c r="EJ74" s="618"/>
      <c r="EK74" s="618"/>
      <c r="EL74" s="618"/>
      <c r="EM74" s="618"/>
      <c r="EN74" s="618"/>
      <c r="EO74" s="618"/>
      <c r="EP74" s="618"/>
      <c r="EQ74" s="618"/>
      <c r="ER74" s="618"/>
      <c r="ES74" s="618"/>
      <c r="ET74" s="618"/>
      <c r="EU74" s="618"/>
      <c r="EV74" s="618"/>
      <c r="EW74" s="618"/>
      <c r="EX74" s="618"/>
      <c r="EY74" s="618"/>
      <c r="EZ74" s="618"/>
      <c r="FA74" s="618"/>
      <c r="FB74" s="618"/>
      <c r="FC74" s="618"/>
      <c r="FD74" s="618"/>
      <c r="FE74" s="618"/>
      <c r="FF74" s="618"/>
      <c r="FG74" s="619"/>
    </row>
    <row r="75" spans="2:163" ht="8.65" customHeight="1" x14ac:dyDescent="0.15">
      <c r="B75" s="578" t="s">
        <v>436</v>
      </c>
      <c r="C75" s="579"/>
      <c r="D75" s="579"/>
      <c r="E75" s="579"/>
      <c r="F75" s="579"/>
      <c r="G75" s="579"/>
      <c r="H75" s="579"/>
      <c r="I75" s="579"/>
      <c r="J75" s="579"/>
      <c r="K75" s="579"/>
      <c r="L75" s="579"/>
      <c r="M75" s="579"/>
      <c r="N75" s="579"/>
      <c r="O75" s="579"/>
      <c r="P75" s="579"/>
      <c r="Q75" s="579"/>
      <c r="R75" s="579"/>
      <c r="S75" s="579"/>
      <c r="T75" s="579"/>
      <c r="U75" s="579"/>
      <c r="V75" s="579"/>
      <c r="W75" s="579"/>
      <c r="X75" s="579"/>
      <c r="Y75" s="579"/>
      <c r="Z75" s="579"/>
      <c r="AA75" s="579"/>
      <c r="AB75" s="579"/>
      <c r="AC75" s="579"/>
      <c r="AD75" s="579"/>
      <c r="AE75" s="579"/>
      <c r="AF75" s="579"/>
      <c r="AG75" s="579"/>
      <c r="AH75" s="549">
        <v>1.06</v>
      </c>
      <c r="AI75" s="549"/>
      <c r="AJ75" s="549"/>
      <c r="AK75" s="549"/>
      <c r="AL75" s="549"/>
      <c r="AM75" s="549"/>
      <c r="AN75" s="549"/>
      <c r="AO75" s="549"/>
      <c r="AP75" s="549"/>
      <c r="AQ75" s="549"/>
      <c r="AR75" s="549"/>
      <c r="AS75" s="549"/>
      <c r="AT75" s="577"/>
      <c r="AU75" s="547"/>
      <c r="AV75" s="548"/>
      <c r="AW75" s="548"/>
      <c r="AX75" s="548"/>
      <c r="AY75" s="548"/>
      <c r="AZ75" s="548"/>
      <c r="BA75" s="548"/>
      <c r="BB75" s="548"/>
      <c r="BC75" s="548"/>
      <c r="BD75" s="548"/>
      <c r="BE75" s="548"/>
      <c r="BF75" s="548"/>
      <c r="BG75" s="548"/>
      <c r="BH75" s="548"/>
      <c r="BI75" s="548"/>
      <c r="BJ75" s="548"/>
      <c r="BK75" s="548"/>
      <c r="BL75" s="548"/>
      <c r="BM75" s="548"/>
      <c r="BN75" s="548"/>
      <c r="BO75" s="548"/>
      <c r="BP75" s="548"/>
      <c r="BQ75" s="548"/>
      <c r="BR75" s="548"/>
      <c r="BS75" s="548"/>
      <c r="BT75" s="549"/>
      <c r="BU75" s="549"/>
      <c r="BV75" s="549"/>
      <c r="BW75" s="549"/>
      <c r="BX75" s="550"/>
      <c r="BY75" s="551" t="s">
        <v>243</v>
      </c>
      <c r="BZ75" s="494"/>
      <c r="CA75" s="494"/>
      <c r="CB75" s="494"/>
      <c r="CC75" s="494"/>
      <c r="CD75" s="494"/>
      <c r="CE75" s="494"/>
      <c r="CF75" s="494"/>
      <c r="CG75" s="494"/>
      <c r="CH75" s="494"/>
      <c r="CI75" s="494"/>
      <c r="CJ75" s="494"/>
      <c r="CK75" s="494"/>
      <c r="CL75" s="494"/>
      <c r="CM75" s="494"/>
      <c r="CN75" s="494"/>
      <c r="CO75" s="494"/>
      <c r="CP75" s="494"/>
      <c r="CQ75" s="494"/>
      <c r="CR75" s="494"/>
      <c r="CS75" s="494"/>
      <c r="CT75" s="494"/>
      <c r="CU75" s="494"/>
      <c r="CV75" s="494"/>
      <c r="CW75" s="494"/>
      <c r="CX75" s="494"/>
      <c r="CY75" s="494"/>
      <c r="CZ75" s="494"/>
      <c r="DA75" s="494"/>
      <c r="DB75" s="552">
        <v>8.4000000000000005E-2</v>
      </c>
      <c r="DC75" s="552"/>
      <c r="DD75" s="552"/>
      <c r="DE75" s="552"/>
      <c r="DF75" s="552"/>
      <c r="DG75" s="552"/>
      <c r="DH75" s="552"/>
      <c r="DI75" s="553"/>
      <c r="DJ75" s="617"/>
      <c r="DK75" s="618"/>
      <c r="DL75" s="618"/>
      <c r="DM75" s="618"/>
      <c r="DN75" s="618"/>
      <c r="DO75" s="618"/>
      <c r="DP75" s="618"/>
      <c r="DQ75" s="618"/>
      <c r="DR75" s="618"/>
      <c r="DS75" s="618"/>
      <c r="DT75" s="618"/>
      <c r="DU75" s="618"/>
      <c r="DV75" s="618"/>
      <c r="DW75" s="618"/>
      <c r="DX75" s="618"/>
      <c r="DY75" s="618"/>
      <c r="DZ75" s="618"/>
      <c r="EA75" s="618"/>
      <c r="EB75" s="618"/>
      <c r="EC75" s="618"/>
      <c r="ED75" s="618"/>
      <c r="EE75" s="618"/>
      <c r="EF75" s="618"/>
      <c r="EG75" s="618"/>
      <c r="EH75" s="618"/>
      <c r="EI75" s="618"/>
      <c r="EJ75" s="618"/>
      <c r="EK75" s="618"/>
      <c r="EL75" s="618"/>
      <c r="EM75" s="618"/>
      <c r="EN75" s="618"/>
      <c r="EO75" s="618"/>
      <c r="EP75" s="618"/>
      <c r="EQ75" s="618"/>
      <c r="ER75" s="618"/>
      <c r="ES75" s="618"/>
      <c r="ET75" s="618"/>
      <c r="EU75" s="618"/>
      <c r="EV75" s="618"/>
      <c r="EW75" s="618"/>
      <c r="EX75" s="618"/>
      <c r="EY75" s="618"/>
      <c r="EZ75" s="618"/>
      <c r="FA75" s="618"/>
      <c r="FB75" s="618"/>
      <c r="FC75" s="618"/>
      <c r="FD75" s="618"/>
      <c r="FE75" s="618"/>
      <c r="FF75" s="618"/>
      <c r="FG75" s="619"/>
    </row>
    <row r="76" spans="2:163" ht="8.65" customHeight="1" x14ac:dyDescent="0.15">
      <c r="B76" s="578"/>
      <c r="C76" s="579"/>
      <c r="D76" s="579"/>
      <c r="E76" s="579"/>
      <c r="F76" s="579"/>
      <c r="G76" s="579"/>
      <c r="H76" s="579"/>
      <c r="I76" s="579"/>
      <c r="J76" s="579"/>
      <c r="K76" s="579"/>
      <c r="L76" s="579"/>
      <c r="M76" s="579"/>
      <c r="N76" s="579"/>
      <c r="O76" s="579"/>
      <c r="P76" s="579"/>
      <c r="Q76" s="579"/>
      <c r="R76" s="579"/>
      <c r="S76" s="579"/>
      <c r="T76" s="579"/>
      <c r="U76" s="579"/>
      <c r="V76" s="579"/>
      <c r="W76" s="579"/>
      <c r="X76" s="579"/>
      <c r="Y76" s="579"/>
      <c r="Z76" s="579"/>
      <c r="AA76" s="579"/>
      <c r="AB76" s="579"/>
      <c r="AC76" s="579"/>
      <c r="AD76" s="579"/>
      <c r="AE76" s="579"/>
      <c r="AF76" s="579"/>
      <c r="AG76" s="579"/>
      <c r="AH76" s="549"/>
      <c r="AI76" s="549"/>
      <c r="AJ76" s="549"/>
      <c r="AK76" s="549"/>
      <c r="AL76" s="549"/>
      <c r="AM76" s="549"/>
      <c r="AN76" s="549"/>
      <c r="AO76" s="549"/>
      <c r="AP76" s="549"/>
      <c r="AQ76" s="549"/>
      <c r="AR76" s="549"/>
      <c r="AS76" s="549"/>
      <c r="AT76" s="577"/>
      <c r="AU76" s="547" t="s">
        <v>344</v>
      </c>
      <c r="AV76" s="548"/>
      <c r="AW76" s="548"/>
      <c r="AX76" s="548"/>
      <c r="AY76" s="548"/>
      <c r="AZ76" s="548"/>
      <c r="BA76" s="548"/>
      <c r="BB76" s="548"/>
      <c r="BC76" s="548"/>
      <c r="BD76" s="548"/>
      <c r="BE76" s="548"/>
      <c r="BF76" s="548"/>
      <c r="BG76" s="548"/>
      <c r="BH76" s="548"/>
      <c r="BI76" s="548"/>
      <c r="BJ76" s="548"/>
      <c r="BK76" s="548"/>
      <c r="BL76" s="548"/>
      <c r="BM76" s="548"/>
      <c r="BN76" s="548"/>
      <c r="BO76" s="548"/>
      <c r="BP76" s="548"/>
      <c r="BQ76" s="548"/>
      <c r="BR76" s="548"/>
      <c r="BS76" s="548"/>
      <c r="BT76" s="549">
        <v>0.6</v>
      </c>
      <c r="BU76" s="549"/>
      <c r="BV76" s="549"/>
      <c r="BW76" s="549"/>
      <c r="BX76" s="550"/>
      <c r="BY76" s="551"/>
      <c r="BZ76" s="494"/>
      <c r="CA76" s="494"/>
      <c r="CB76" s="494"/>
      <c r="CC76" s="494"/>
      <c r="CD76" s="494"/>
      <c r="CE76" s="494"/>
      <c r="CF76" s="494"/>
      <c r="CG76" s="494"/>
      <c r="CH76" s="494"/>
      <c r="CI76" s="494"/>
      <c r="CJ76" s="494"/>
      <c r="CK76" s="494"/>
      <c r="CL76" s="494"/>
      <c r="CM76" s="494"/>
      <c r="CN76" s="494"/>
      <c r="CO76" s="494"/>
      <c r="CP76" s="494"/>
      <c r="CQ76" s="494"/>
      <c r="CR76" s="494"/>
      <c r="CS76" s="494"/>
      <c r="CT76" s="494"/>
      <c r="CU76" s="494"/>
      <c r="CV76" s="494"/>
      <c r="CW76" s="494"/>
      <c r="CX76" s="494"/>
      <c r="CY76" s="494"/>
      <c r="CZ76" s="494"/>
      <c r="DA76" s="494"/>
      <c r="DB76" s="552"/>
      <c r="DC76" s="552"/>
      <c r="DD76" s="552"/>
      <c r="DE76" s="552"/>
      <c r="DF76" s="552"/>
      <c r="DG76" s="552"/>
      <c r="DH76" s="552"/>
      <c r="DI76" s="553"/>
      <c r="DJ76" s="617"/>
      <c r="DK76" s="618"/>
      <c r="DL76" s="618"/>
      <c r="DM76" s="618"/>
      <c r="DN76" s="618"/>
      <c r="DO76" s="618"/>
      <c r="DP76" s="618"/>
      <c r="DQ76" s="618"/>
      <c r="DR76" s="618"/>
      <c r="DS76" s="618"/>
      <c r="DT76" s="618"/>
      <c r="DU76" s="618"/>
      <c r="DV76" s="618"/>
      <c r="DW76" s="618"/>
      <c r="DX76" s="618"/>
      <c r="DY76" s="618"/>
      <c r="DZ76" s="618"/>
      <c r="EA76" s="618"/>
      <c r="EB76" s="618"/>
      <c r="EC76" s="618"/>
      <c r="ED76" s="618"/>
      <c r="EE76" s="618"/>
      <c r="EF76" s="618"/>
      <c r="EG76" s="618"/>
      <c r="EH76" s="618"/>
      <c r="EI76" s="618"/>
      <c r="EJ76" s="618"/>
      <c r="EK76" s="618"/>
      <c r="EL76" s="618"/>
      <c r="EM76" s="618"/>
      <c r="EN76" s="618"/>
      <c r="EO76" s="618"/>
      <c r="EP76" s="618"/>
      <c r="EQ76" s="618"/>
      <c r="ER76" s="618"/>
      <c r="ES76" s="618"/>
      <c r="ET76" s="618"/>
      <c r="EU76" s="618"/>
      <c r="EV76" s="618"/>
      <c r="EW76" s="618"/>
      <c r="EX76" s="618"/>
      <c r="EY76" s="618"/>
      <c r="EZ76" s="618"/>
      <c r="FA76" s="618"/>
      <c r="FB76" s="618"/>
      <c r="FC76" s="618"/>
      <c r="FD76" s="618"/>
      <c r="FE76" s="618"/>
      <c r="FF76" s="618"/>
      <c r="FG76" s="619"/>
    </row>
    <row r="77" spans="2:163" ht="8.65" customHeight="1" x14ac:dyDescent="0.15">
      <c r="B77" s="578" t="s">
        <v>437</v>
      </c>
      <c r="C77" s="579"/>
      <c r="D77" s="579"/>
      <c r="E77" s="579"/>
      <c r="F77" s="579"/>
      <c r="G77" s="579"/>
      <c r="H77" s="579"/>
      <c r="I77" s="579"/>
      <c r="J77" s="579"/>
      <c r="K77" s="579"/>
      <c r="L77" s="579"/>
      <c r="M77" s="579"/>
      <c r="N77" s="579"/>
      <c r="O77" s="579"/>
      <c r="P77" s="579"/>
      <c r="Q77" s="579"/>
      <c r="R77" s="579"/>
      <c r="S77" s="579"/>
      <c r="T77" s="579"/>
      <c r="U77" s="579"/>
      <c r="V77" s="579"/>
      <c r="W77" s="579"/>
      <c r="X77" s="579"/>
      <c r="Y77" s="579"/>
      <c r="Z77" s="579"/>
      <c r="AA77" s="579"/>
      <c r="AB77" s="579"/>
      <c r="AC77" s="579"/>
      <c r="AD77" s="579"/>
      <c r="AE77" s="579"/>
      <c r="AF77" s="579"/>
      <c r="AG77" s="579"/>
      <c r="AH77" s="549">
        <v>1.03</v>
      </c>
      <c r="AI77" s="549"/>
      <c r="AJ77" s="549"/>
      <c r="AK77" s="549"/>
      <c r="AL77" s="549"/>
      <c r="AM77" s="549"/>
      <c r="AN77" s="549"/>
      <c r="AO77" s="549"/>
      <c r="AP77" s="549"/>
      <c r="AQ77" s="549"/>
      <c r="AR77" s="549"/>
      <c r="AS77" s="549"/>
      <c r="AT77" s="577"/>
      <c r="AU77" s="547"/>
      <c r="AV77" s="548"/>
      <c r="AW77" s="548"/>
      <c r="AX77" s="548"/>
      <c r="AY77" s="548"/>
      <c r="AZ77" s="548"/>
      <c r="BA77" s="548"/>
      <c r="BB77" s="548"/>
      <c r="BC77" s="548"/>
      <c r="BD77" s="548"/>
      <c r="BE77" s="548"/>
      <c r="BF77" s="548"/>
      <c r="BG77" s="548"/>
      <c r="BH77" s="548"/>
      <c r="BI77" s="548"/>
      <c r="BJ77" s="548"/>
      <c r="BK77" s="548"/>
      <c r="BL77" s="548"/>
      <c r="BM77" s="548"/>
      <c r="BN77" s="548"/>
      <c r="BO77" s="548"/>
      <c r="BP77" s="548"/>
      <c r="BQ77" s="548"/>
      <c r="BR77" s="548"/>
      <c r="BS77" s="548"/>
      <c r="BT77" s="549"/>
      <c r="BU77" s="549"/>
      <c r="BV77" s="549"/>
      <c r="BW77" s="549"/>
      <c r="BX77" s="550"/>
      <c r="BY77" s="551"/>
      <c r="BZ77" s="494"/>
      <c r="CA77" s="494"/>
      <c r="CB77" s="494"/>
      <c r="CC77" s="494"/>
      <c r="CD77" s="494"/>
      <c r="CE77" s="494"/>
      <c r="CF77" s="494"/>
      <c r="CG77" s="494"/>
      <c r="CH77" s="494"/>
      <c r="CI77" s="494"/>
      <c r="CJ77" s="494"/>
      <c r="CK77" s="494"/>
      <c r="CL77" s="494"/>
      <c r="CM77" s="494"/>
      <c r="CN77" s="494"/>
      <c r="CO77" s="494"/>
      <c r="CP77" s="494"/>
      <c r="CQ77" s="494"/>
      <c r="CR77" s="494"/>
      <c r="CS77" s="494"/>
      <c r="CT77" s="494"/>
      <c r="CU77" s="494"/>
      <c r="CV77" s="494"/>
      <c r="CW77" s="494"/>
      <c r="CX77" s="494"/>
      <c r="CY77" s="494"/>
      <c r="CZ77" s="494"/>
      <c r="DA77" s="494"/>
      <c r="DB77" s="552"/>
      <c r="DC77" s="552"/>
      <c r="DD77" s="552"/>
      <c r="DE77" s="552"/>
      <c r="DF77" s="552"/>
      <c r="DG77" s="552"/>
      <c r="DH77" s="552"/>
      <c r="DI77" s="553"/>
      <c r="DJ77" s="607" t="s">
        <v>343</v>
      </c>
      <c r="DK77" s="608"/>
      <c r="DL77" s="608"/>
      <c r="DM77" s="608"/>
      <c r="DN77" s="608"/>
      <c r="DO77" s="608"/>
      <c r="DP77" s="608"/>
      <c r="DQ77" s="608"/>
      <c r="DR77" s="608"/>
      <c r="DS77" s="608"/>
      <c r="DT77" s="608"/>
      <c r="DU77" s="608"/>
      <c r="DV77" s="608"/>
      <c r="DW77" s="608"/>
      <c r="DX77" s="608"/>
      <c r="DY77" s="608"/>
      <c r="DZ77" s="608"/>
      <c r="EA77" s="608"/>
      <c r="EB77" s="608"/>
      <c r="EC77" s="608"/>
      <c r="ED77" s="608"/>
      <c r="EE77" s="608"/>
      <c r="EF77" s="608"/>
      <c r="EG77" s="608"/>
      <c r="EH77" s="608"/>
      <c r="EI77" s="608"/>
      <c r="EJ77" s="608"/>
      <c r="EK77" s="608"/>
      <c r="EL77" s="608"/>
      <c r="EM77" s="608"/>
      <c r="EN77" s="608"/>
      <c r="EO77" s="608"/>
      <c r="EP77" s="608"/>
      <c r="EQ77" s="608"/>
      <c r="ER77" s="608"/>
      <c r="ES77" s="608"/>
      <c r="ET77" s="608"/>
      <c r="EU77" s="608"/>
      <c r="EV77" s="608"/>
      <c r="EW77" s="608"/>
      <c r="EX77" s="608"/>
      <c r="EY77" s="608"/>
      <c r="EZ77" s="608"/>
      <c r="FA77" s="608"/>
      <c r="FB77" s="608"/>
      <c r="FC77" s="608"/>
      <c r="FD77" s="608"/>
      <c r="FE77" s="608"/>
      <c r="FF77" s="608"/>
      <c r="FG77" s="609"/>
    </row>
    <row r="78" spans="2:163" ht="8.65" customHeight="1" x14ac:dyDescent="0.15">
      <c r="B78" s="578"/>
      <c r="C78" s="579"/>
      <c r="D78" s="579"/>
      <c r="E78" s="579"/>
      <c r="F78" s="579"/>
      <c r="G78" s="579"/>
      <c r="H78" s="579"/>
      <c r="I78" s="579"/>
      <c r="J78" s="579"/>
      <c r="K78" s="579"/>
      <c r="L78" s="579"/>
      <c r="M78" s="579"/>
      <c r="N78" s="579"/>
      <c r="O78" s="579"/>
      <c r="P78" s="579"/>
      <c r="Q78" s="579"/>
      <c r="R78" s="579"/>
      <c r="S78" s="579"/>
      <c r="T78" s="579"/>
      <c r="U78" s="579"/>
      <c r="V78" s="579"/>
      <c r="W78" s="579"/>
      <c r="X78" s="579"/>
      <c r="Y78" s="579"/>
      <c r="Z78" s="579"/>
      <c r="AA78" s="579"/>
      <c r="AB78" s="579"/>
      <c r="AC78" s="579"/>
      <c r="AD78" s="579"/>
      <c r="AE78" s="579"/>
      <c r="AF78" s="579"/>
      <c r="AG78" s="579"/>
      <c r="AH78" s="549"/>
      <c r="AI78" s="549"/>
      <c r="AJ78" s="549"/>
      <c r="AK78" s="549"/>
      <c r="AL78" s="549"/>
      <c r="AM78" s="549"/>
      <c r="AN78" s="549"/>
      <c r="AO78" s="549"/>
      <c r="AP78" s="549"/>
      <c r="AQ78" s="549"/>
      <c r="AR78" s="549"/>
      <c r="AS78" s="549"/>
      <c r="AT78" s="577"/>
      <c r="AU78" s="547" t="s">
        <v>242</v>
      </c>
      <c r="AV78" s="548"/>
      <c r="AW78" s="548"/>
      <c r="AX78" s="548"/>
      <c r="AY78" s="548"/>
      <c r="AZ78" s="548"/>
      <c r="BA78" s="548"/>
      <c r="BB78" s="548"/>
      <c r="BC78" s="548"/>
      <c r="BD78" s="548"/>
      <c r="BE78" s="548"/>
      <c r="BF78" s="548"/>
      <c r="BG78" s="548"/>
      <c r="BH78" s="548"/>
      <c r="BI78" s="548"/>
      <c r="BJ78" s="548"/>
      <c r="BK78" s="548"/>
      <c r="BL78" s="548"/>
      <c r="BM78" s="548"/>
      <c r="BN78" s="548"/>
      <c r="BO78" s="548"/>
      <c r="BP78" s="548"/>
      <c r="BQ78" s="548"/>
      <c r="BR78" s="548"/>
      <c r="BS78" s="548"/>
      <c r="BT78" s="549">
        <v>0.8</v>
      </c>
      <c r="BU78" s="549"/>
      <c r="BV78" s="549"/>
      <c r="BW78" s="549"/>
      <c r="BX78" s="550"/>
      <c r="BY78" s="539" t="s">
        <v>342</v>
      </c>
      <c r="BZ78" s="540"/>
      <c r="CA78" s="540"/>
      <c r="CB78" s="540"/>
      <c r="CC78" s="540"/>
      <c r="CD78" s="540"/>
      <c r="CE78" s="540"/>
      <c r="CF78" s="540"/>
      <c r="CG78" s="540"/>
      <c r="CH78" s="540"/>
      <c r="CI78" s="540"/>
      <c r="CJ78" s="540"/>
      <c r="CK78" s="540"/>
      <c r="CL78" s="540"/>
      <c r="CM78" s="540"/>
      <c r="CN78" s="540"/>
      <c r="CO78" s="540"/>
      <c r="CP78" s="540"/>
      <c r="CQ78" s="540"/>
      <c r="CR78" s="540"/>
      <c r="CS78" s="540"/>
      <c r="CT78" s="540"/>
      <c r="CU78" s="540"/>
      <c r="CV78" s="540"/>
      <c r="CW78" s="540"/>
      <c r="CX78" s="540"/>
      <c r="CY78" s="540"/>
      <c r="CZ78" s="540"/>
      <c r="DA78" s="540"/>
      <c r="DB78" s="540"/>
      <c r="DC78" s="540"/>
      <c r="DD78" s="540"/>
      <c r="DE78" s="540"/>
      <c r="DF78" s="540"/>
      <c r="DG78" s="540"/>
      <c r="DH78" s="540"/>
      <c r="DI78" s="541"/>
      <c r="DJ78" s="607"/>
      <c r="DK78" s="608"/>
      <c r="DL78" s="608"/>
      <c r="DM78" s="608"/>
      <c r="DN78" s="608"/>
      <c r="DO78" s="608"/>
      <c r="DP78" s="608"/>
      <c r="DQ78" s="608"/>
      <c r="DR78" s="608"/>
      <c r="DS78" s="608"/>
      <c r="DT78" s="608"/>
      <c r="DU78" s="608"/>
      <c r="DV78" s="608"/>
      <c r="DW78" s="608"/>
      <c r="DX78" s="608"/>
      <c r="DY78" s="608"/>
      <c r="DZ78" s="608"/>
      <c r="EA78" s="608"/>
      <c r="EB78" s="608"/>
      <c r="EC78" s="608"/>
      <c r="ED78" s="608"/>
      <c r="EE78" s="608"/>
      <c r="EF78" s="608"/>
      <c r="EG78" s="608"/>
      <c r="EH78" s="608"/>
      <c r="EI78" s="608"/>
      <c r="EJ78" s="608"/>
      <c r="EK78" s="608"/>
      <c r="EL78" s="608"/>
      <c r="EM78" s="608"/>
      <c r="EN78" s="608"/>
      <c r="EO78" s="608"/>
      <c r="EP78" s="608"/>
      <c r="EQ78" s="608"/>
      <c r="ER78" s="608"/>
      <c r="ES78" s="608"/>
      <c r="ET78" s="608"/>
      <c r="EU78" s="608"/>
      <c r="EV78" s="608"/>
      <c r="EW78" s="608"/>
      <c r="EX78" s="608"/>
      <c r="EY78" s="608"/>
      <c r="EZ78" s="608"/>
      <c r="FA78" s="608"/>
      <c r="FB78" s="608"/>
      <c r="FC78" s="608"/>
      <c r="FD78" s="608"/>
      <c r="FE78" s="608"/>
      <c r="FF78" s="608"/>
      <c r="FG78" s="609"/>
    </row>
    <row r="79" spans="2:163" ht="8.65" customHeight="1" x14ac:dyDescent="0.15">
      <c r="B79" s="578" t="s">
        <v>438</v>
      </c>
      <c r="C79" s="579"/>
      <c r="D79" s="579"/>
      <c r="E79" s="579"/>
      <c r="F79" s="579"/>
      <c r="G79" s="579"/>
      <c r="H79" s="579"/>
      <c r="I79" s="579"/>
      <c r="J79" s="579"/>
      <c r="K79" s="579"/>
      <c r="L79" s="579"/>
      <c r="M79" s="579"/>
      <c r="N79" s="579"/>
      <c r="O79" s="579"/>
      <c r="P79" s="579"/>
      <c r="Q79" s="579"/>
      <c r="R79" s="579"/>
      <c r="S79" s="579"/>
      <c r="T79" s="579"/>
      <c r="U79" s="579"/>
      <c r="V79" s="579"/>
      <c r="W79" s="579"/>
      <c r="X79" s="579"/>
      <c r="Y79" s="579"/>
      <c r="Z79" s="579"/>
      <c r="AA79" s="579"/>
      <c r="AB79" s="579"/>
      <c r="AC79" s="579"/>
      <c r="AD79" s="579"/>
      <c r="AE79" s="579"/>
      <c r="AF79" s="579"/>
      <c r="AG79" s="579"/>
      <c r="AH79" s="549">
        <v>1.02</v>
      </c>
      <c r="AI79" s="549"/>
      <c r="AJ79" s="549"/>
      <c r="AK79" s="549"/>
      <c r="AL79" s="549"/>
      <c r="AM79" s="549"/>
      <c r="AN79" s="549"/>
      <c r="AO79" s="549"/>
      <c r="AP79" s="549"/>
      <c r="AQ79" s="549"/>
      <c r="AR79" s="549"/>
      <c r="AS79" s="549"/>
      <c r="AT79" s="577"/>
      <c r="AU79" s="547"/>
      <c r="AV79" s="548"/>
      <c r="AW79" s="548"/>
      <c r="AX79" s="548"/>
      <c r="AY79" s="548"/>
      <c r="AZ79" s="548"/>
      <c r="BA79" s="548"/>
      <c r="BB79" s="548"/>
      <c r="BC79" s="548"/>
      <c r="BD79" s="548"/>
      <c r="BE79" s="548"/>
      <c r="BF79" s="548"/>
      <c r="BG79" s="548"/>
      <c r="BH79" s="548"/>
      <c r="BI79" s="548"/>
      <c r="BJ79" s="548"/>
      <c r="BK79" s="548"/>
      <c r="BL79" s="548"/>
      <c r="BM79" s="548"/>
      <c r="BN79" s="548"/>
      <c r="BO79" s="548"/>
      <c r="BP79" s="548"/>
      <c r="BQ79" s="548"/>
      <c r="BR79" s="548"/>
      <c r="BS79" s="548"/>
      <c r="BT79" s="549"/>
      <c r="BU79" s="549"/>
      <c r="BV79" s="549"/>
      <c r="BW79" s="549"/>
      <c r="BX79" s="550"/>
      <c r="BY79" s="539"/>
      <c r="BZ79" s="540"/>
      <c r="CA79" s="540"/>
      <c r="CB79" s="540"/>
      <c r="CC79" s="540"/>
      <c r="CD79" s="540"/>
      <c r="CE79" s="540"/>
      <c r="CF79" s="540"/>
      <c r="CG79" s="540"/>
      <c r="CH79" s="540"/>
      <c r="CI79" s="540"/>
      <c r="CJ79" s="540"/>
      <c r="CK79" s="540"/>
      <c r="CL79" s="540"/>
      <c r="CM79" s="540"/>
      <c r="CN79" s="540"/>
      <c r="CO79" s="540"/>
      <c r="CP79" s="540"/>
      <c r="CQ79" s="540"/>
      <c r="CR79" s="540"/>
      <c r="CS79" s="540"/>
      <c r="CT79" s="540"/>
      <c r="CU79" s="540"/>
      <c r="CV79" s="540"/>
      <c r="CW79" s="540"/>
      <c r="CX79" s="540"/>
      <c r="CY79" s="540"/>
      <c r="CZ79" s="540"/>
      <c r="DA79" s="540"/>
      <c r="DB79" s="540"/>
      <c r="DC79" s="540"/>
      <c r="DD79" s="540"/>
      <c r="DE79" s="540"/>
      <c r="DF79" s="540"/>
      <c r="DG79" s="540"/>
      <c r="DH79" s="540"/>
      <c r="DI79" s="541"/>
      <c r="DJ79" s="607"/>
      <c r="DK79" s="608"/>
      <c r="DL79" s="608"/>
      <c r="DM79" s="608"/>
      <c r="DN79" s="608"/>
      <c r="DO79" s="608"/>
      <c r="DP79" s="608"/>
      <c r="DQ79" s="608"/>
      <c r="DR79" s="608"/>
      <c r="DS79" s="608"/>
      <c r="DT79" s="608"/>
      <c r="DU79" s="608"/>
      <c r="DV79" s="608"/>
      <c r="DW79" s="608"/>
      <c r="DX79" s="608"/>
      <c r="DY79" s="608"/>
      <c r="DZ79" s="608"/>
      <c r="EA79" s="608"/>
      <c r="EB79" s="608"/>
      <c r="EC79" s="608"/>
      <c r="ED79" s="608"/>
      <c r="EE79" s="608"/>
      <c r="EF79" s="608"/>
      <c r="EG79" s="608"/>
      <c r="EH79" s="608"/>
      <c r="EI79" s="608"/>
      <c r="EJ79" s="608"/>
      <c r="EK79" s="608"/>
      <c r="EL79" s="608"/>
      <c r="EM79" s="608"/>
      <c r="EN79" s="608"/>
      <c r="EO79" s="608"/>
      <c r="EP79" s="608"/>
      <c r="EQ79" s="608"/>
      <c r="ER79" s="608"/>
      <c r="ES79" s="608"/>
      <c r="ET79" s="608"/>
      <c r="EU79" s="608"/>
      <c r="EV79" s="608"/>
      <c r="EW79" s="608"/>
      <c r="EX79" s="608"/>
      <c r="EY79" s="608"/>
      <c r="EZ79" s="608"/>
      <c r="FA79" s="608"/>
      <c r="FB79" s="608"/>
      <c r="FC79" s="608"/>
      <c r="FD79" s="608"/>
      <c r="FE79" s="608"/>
      <c r="FF79" s="608"/>
      <c r="FG79" s="609"/>
    </row>
    <row r="80" spans="2:163" ht="8.65" customHeight="1" x14ac:dyDescent="0.15">
      <c r="B80" s="578"/>
      <c r="C80" s="579"/>
      <c r="D80" s="579"/>
      <c r="E80" s="579"/>
      <c r="F80" s="579"/>
      <c r="G80" s="579"/>
      <c r="H80" s="579"/>
      <c r="I80" s="579"/>
      <c r="J80" s="579"/>
      <c r="K80" s="579"/>
      <c r="L80" s="579"/>
      <c r="M80" s="579"/>
      <c r="N80" s="579"/>
      <c r="O80" s="579"/>
      <c r="P80" s="579"/>
      <c r="Q80" s="579"/>
      <c r="R80" s="579"/>
      <c r="S80" s="579"/>
      <c r="T80" s="579"/>
      <c r="U80" s="579"/>
      <c r="V80" s="579"/>
      <c r="W80" s="579"/>
      <c r="X80" s="579"/>
      <c r="Y80" s="579"/>
      <c r="Z80" s="579"/>
      <c r="AA80" s="579"/>
      <c r="AB80" s="579"/>
      <c r="AC80" s="579"/>
      <c r="AD80" s="579"/>
      <c r="AE80" s="579"/>
      <c r="AF80" s="579"/>
      <c r="AG80" s="579"/>
      <c r="AH80" s="549"/>
      <c r="AI80" s="549"/>
      <c r="AJ80" s="549"/>
      <c r="AK80" s="549"/>
      <c r="AL80" s="549"/>
      <c r="AM80" s="549"/>
      <c r="AN80" s="549"/>
      <c r="AO80" s="549"/>
      <c r="AP80" s="549"/>
      <c r="AQ80" s="549"/>
      <c r="AR80" s="549"/>
      <c r="AS80" s="549"/>
      <c r="AT80" s="577"/>
      <c r="AU80" s="623" t="s">
        <v>341</v>
      </c>
      <c r="AV80" s="624"/>
      <c r="AW80" s="624"/>
      <c r="AX80" s="624"/>
      <c r="AY80" s="624"/>
      <c r="AZ80" s="624"/>
      <c r="BA80" s="624"/>
      <c r="BB80" s="624"/>
      <c r="BC80" s="624"/>
      <c r="BD80" s="624"/>
      <c r="BE80" s="624"/>
      <c r="BF80" s="624"/>
      <c r="BG80" s="624"/>
      <c r="BH80" s="624"/>
      <c r="BI80" s="624"/>
      <c r="BJ80" s="624"/>
      <c r="BK80" s="624"/>
      <c r="BL80" s="624"/>
      <c r="BM80" s="624"/>
      <c r="BN80" s="624"/>
      <c r="BO80" s="624"/>
      <c r="BP80" s="624"/>
      <c r="BQ80" s="624"/>
      <c r="BR80" s="624"/>
      <c r="BS80" s="625"/>
      <c r="BT80" s="549">
        <v>0.7</v>
      </c>
      <c r="BU80" s="549"/>
      <c r="BV80" s="549"/>
      <c r="BW80" s="549"/>
      <c r="BX80" s="550"/>
      <c r="BY80" s="601" t="s">
        <v>241</v>
      </c>
      <c r="BZ80" s="602"/>
      <c r="CA80" s="602"/>
      <c r="CB80" s="602"/>
      <c r="CC80" s="602"/>
      <c r="CD80" s="602"/>
      <c r="CE80" s="602"/>
      <c r="CF80" s="602"/>
      <c r="CG80" s="602"/>
      <c r="CH80" s="602"/>
      <c r="CI80" s="602"/>
      <c r="CJ80" s="602"/>
      <c r="CK80" s="602"/>
      <c r="CL80" s="602"/>
      <c r="CM80" s="602"/>
      <c r="CN80" s="602"/>
      <c r="CO80" s="602"/>
      <c r="CP80" s="602"/>
      <c r="CQ80" s="602"/>
      <c r="CR80" s="602"/>
      <c r="CS80" s="602"/>
      <c r="CT80" s="602"/>
      <c r="CU80" s="602"/>
      <c r="CV80" s="602"/>
      <c r="CW80" s="602"/>
      <c r="CX80" s="602"/>
      <c r="CY80" s="602"/>
      <c r="CZ80" s="602"/>
      <c r="DA80" s="602"/>
      <c r="DB80" s="602"/>
      <c r="DC80" s="602"/>
      <c r="DD80" s="602"/>
      <c r="DE80" s="602"/>
      <c r="DF80" s="602"/>
      <c r="DG80" s="602"/>
      <c r="DH80" s="602"/>
      <c r="DI80" s="603"/>
      <c r="DJ80" s="607" t="s">
        <v>240</v>
      </c>
      <c r="DK80" s="608"/>
      <c r="DL80" s="608"/>
      <c r="DM80" s="608"/>
      <c r="DN80" s="608"/>
      <c r="DO80" s="608"/>
      <c r="DP80" s="608"/>
      <c r="DQ80" s="608"/>
      <c r="DR80" s="608"/>
      <c r="DS80" s="608"/>
      <c r="DT80" s="608"/>
      <c r="DU80" s="608"/>
      <c r="DV80" s="608"/>
      <c r="DW80" s="608"/>
      <c r="DX80" s="608"/>
      <c r="DY80" s="608"/>
      <c r="DZ80" s="608"/>
      <c r="EA80" s="608"/>
      <c r="EB80" s="608"/>
      <c r="EC80" s="608"/>
      <c r="ED80" s="608"/>
      <c r="EE80" s="608"/>
      <c r="EF80" s="608"/>
      <c r="EG80" s="608"/>
      <c r="EH80" s="608"/>
      <c r="EI80" s="608"/>
      <c r="EJ80" s="608"/>
      <c r="EK80" s="608"/>
      <c r="EL80" s="608"/>
      <c r="EM80" s="608"/>
      <c r="EN80" s="608"/>
      <c r="EO80" s="608"/>
      <c r="EP80" s="608"/>
      <c r="EQ80" s="608"/>
      <c r="ER80" s="608"/>
      <c r="ES80" s="608"/>
      <c r="ET80" s="608"/>
      <c r="EU80" s="608"/>
      <c r="EV80" s="608"/>
      <c r="EW80" s="608"/>
      <c r="EX80" s="608"/>
      <c r="EY80" s="608"/>
      <c r="EZ80" s="608"/>
      <c r="FA80" s="608"/>
      <c r="FB80" s="608"/>
      <c r="FC80" s="608"/>
      <c r="FD80" s="608"/>
      <c r="FE80" s="608"/>
      <c r="FF80" s="608"/>
      <c r="FG80" s="609"/>
    </row>
    <row r="81" spans="2:163" ht="8.65" customHeight="1" x14ac:dyDescent="0.15">
      <c r="B81" s="578" t="s">
        <v>439</v>
      </c>
      <c r="C81" s="579"/>
      <c r="D81" s="579"/>
      <c r="E81" s="579"/>
      <c r="F81" s="579"/>
      <c r="G81" s="579"/>
      <c r="H81" s="579"/>
      <c r="I81" s="579"/>
      <c r="J81" s="579"/>
      <c r="K81" s="579"/>
      <c r="L81" s="579"/>
      <c r="M81" s="579"/>
      <c r="N81" s="579"/>
      <c r="O81" s="579"/>
      <c r="P81" s="579"/>
      <c r="Q81" s="579"/>
      <c r="R81" s="579"/>
      <c r="S81" s="579"/>
      <c r="T81" s="579"/>
      <c r="U81" s="579"/>
      <c r="V81" s="579"/>
      <c r="W81" s="579"/>
      <c r="X81" s="579"/>
      <c r="Y81" s="579"/>
      <c r="Z81" s="579"/>
      <c r="AA81" s="579"/>
      <c r="AB81" s="579"/>
      <c r="AC81" s="579"/>
      <c r="AD81" s="579"/>
      <c r="AE81" s="579"/>
      <c r="AF81" s="579"/>
      <c r="AG81" s="579"/>
      <c r="AH81" s="642">
        <v>1.01</v>
      </c>
      <c r="AI81" s="642"/>
      <c r="AJ81" s="642"/>
      <c r="AK81" s="642"/>
      <c r="AL81" s="642"/>
      <c r="AM81" s="642"/>
      <c r="AN81" s="642"/>
      <c r="AO81" s="642"/>
      <c r="AP81" s="642"/>
      <c r="AQ81" s="642"/>
      <c r="AR81" s="642"/>
      <c r="AS81" s="642"/>
      <c r="AT81" s="643"/>
      <c r="AU81" s="626"/>
      <c r="AV81" s="627"/>
      <c r="AW81" s="627"/>
      <c r="AX81" s="627"/>
      <c r="AY81" s="627"/>
      <c r="AZ81" s="627"/>
      <c r="BA81" s="627"/>
      <c r="BB81" s="627"/>
      <c r="BC81" s="627"/>
      <c r="BD81" s="627"/>
      <c r="BE81" s="627"/>
      <c r="BF81" s="627"/>
      <c r="BG81" s="627"/>
      <c r="BH81" s="627"/>
      <c r="BI81" s="627"/>
      <c r="BJ81" s="627"/>
      <c r="BK81" s="627"/>
      <c r="BL81" s="627"/>
      <c r="BM81" s="627"/>
      <c r="BN81" s="627"/>
      <c r="BO81" s="627"/>
      <c r="BP81" s="627"/>
      <c r="BQ81" s="627"/>
      <c r="BR81" s="627"/>
      <c r="BS81" s="628"/>
      <c r="BT81" s="549"/>
      <c r="BU81" s="549"/>
      <c r="BV81" s="549"/>
      <c r="BW81" s="549"/>
      <c r="BX81" s="550"/>
      <c r="BY81" s="601"/>
      <c r="BZ81" s="602"/>
      <c r="CA81" s="602"/>
      <c r="CB81" s="602"/>
      <c r="CC81" s="602"/>
      <c r="CD81" s="602"/>
      <c r="CE81" s="602"/>
      <c r="CF81" s="602"/>
      <c r="CG81" s="602"/>
      <c r="CH81" s="602"/>
      <c r="CI81" s="602"/>
      <c r="CJ81" s="602"/>
      <c r="CK81" s="602"/>
      <c r="CL81" s="602"/>
      <c r="CM81" s="602"/>
      <c r="CN81" s="602"/>
      <c r="CO81" s="602"/>
      <c r="CP81" s="602"/>
      <c r="CQ81" s="602"/>
      <c r="CR81" s="602"/>
      <c r="CS81" s="602"/>
      <c r="CT81" s="602"/>
      <c r="CU81" s="602"/>
      <c r="CV81" s="602"/>
      <c r="CW81" s="602"/>
      <c r="CX81" s="602"/>
      <c r="CY81" s="602"/>
      <c r="CZ81" s="602"/>
      <c r="DA81" s="602"/>
      <c r="DB81" s="602"/>
      <c r="DC81" s="602"/>
      <c r="DD81" s="602"/>
      <c r="DE81" s="602"/>
      <c r="DF81" s="602"/>
      <c r="DG81" s="602"/>
      <c r="DH81" s="602"/>
      <c r="DI81" s="603"/>
      <c r="DJ81" s="607"/>
      <c r="DK81" s="608"/>
      <c r="DL81" s="608"/>
      <c r="DM81" s="608"/>
      <c r="DN81" s="608"/>
      <c r="DO81" s="608"/>
      <c r="DP81" s="608"/>
      <c r="DQ81" s="608"/>
      <c r="DR81" s="608"/>
      <c r="DS81" s="608"/>
      <c r="DT81" s="608"/>
      <c r="DU81" s="608"/>
      <c r="DV81" s="608"/>
      <c r="DW81" s="608"/>
      <c r="DX81" s="608"/>
      <c r="DY81" s="608"/>
      <c r="DZ81" s="608"/>
      <c r="EA81" s="608"/>
      <c r="EB81" s="608"/>
      <c r="EC81" s="608"/>
      <c r="ED81" s="608"/>
      <c r="EE81" s="608"/>
      <c r="EF81" s="608"/>
      <c r="EG81" s="608"/>
      <c r="EH81" s="608"/>
      <c r="EI81" s="608"/>
      <c r="EJ81" s="608"/>
      <c r="EK81" s="608"/>
      <c r="EL81" s="608"/>
      <c r="EM81" s="608"/>
      <c r="EN81" s="608"/>
      <c r="EO81" s="608"/>
      <c r="EP81" s="608"/>
      <c r="EQ81" s="608"/>
      <c r="ER81" s="608"/>
      <c r="ES81" s="608"/>
      <c r="ET81" s="608"/>
      <c r="EU81" s="608"/>
      <c r="EV81" s="608"/>
      <c r="EW81" s="608"/>
      <c r="EX81" s="608"/>
      <c r="EY81" s="608"/>
      <c r="EZ81" s="608"/>
      <c r="FA81" s="608"/>
      <c r="FB81" s="608"/>
      <c r="FC81" s="608"/>
      <c r="FD81" s="608"/>
      <c r="FE81" s="608"/>
      <c r="FF81" s="608"/>
      <c r="FG81" s="609"/>
    </row>
    <row r="82" spans="2:163" ht="8.65" customHeight="1" x14ac:dyDescent="0.15">
      <c r="B82" s="578"/>
      <c r="C82" s="579"/>
      <c r="D82" s="579"/>
      <c r="E82" s="579"/>
      <c r="F82" s="579"/>
      <c r="G82" s="579"/>
      <c r="H82" s="579"/>
      <c r="I82" s="579"/>
      <c r="J82" s="579"/>
      <c r="K82" s="579"/>
      <c r="L82" s="579"/>
      <c r="M82" s="579"/>
      <c r="N82" s="579"/>
      <c r="O82" s="579"/>
      <c r="P82" s="579"/>
      <c r="Q82" s="579"/>
      <c r="R82" s="579"/>
      <c r="S82" s="579"/>
      <c r="T82" s="579"/>
      <c r="U82" s="579"/>
      <c r="V82" s="579"/>
      <c r="W82" s="579"/>
      <c r="X82" s="579"/>
      <c r="Y82" s="579"/>
      <c r="Z82" s="579"/>
      <c r="AA82" s="579"/>
      <c r="AB82" s="579"/>
      <c r="AC82" s="579"/>
      <c r="AD82" s="579"/>
      <c r="AE82" s="579"/>
      <c r="AF82" s="579"/>
      <c r="AG82" s="579"/>
      <c r="AH82" s="642"/>
      <c r="AI82" s="642"/>
      <c r="AJ82" s="642"/>
      <c r="AK82" s="642"/>
      <c r="AL82" s="642"/>
      <c r="AM82" s="642"/>
      <c r="AN82" s="642"/>
      <c r="AO82" s="642"/>
      <c r="AP82" s="642"/>
      <c r="AQ82" s="642"/>
      <c r="AR82" s="642"/>
      <c r="AS82" s="642"/>
      <c r="AT82" s="643"/>
      <c r="AU82" s="623" t="s">
        <v>239</v>
      </c>
      <c r="AV82" s="624"/>
      <c r="AW82" s="624"/>
      <c r="AX82" s="624"/>
      <c r="AY82" s="624"/>
      <c r="AZ82" s="624"/>
      <c r="BA82" s="624"/>
      <c r="BB82" s="624"/>
      <c r="BC82" s="624"/>
      <c r="BD82" s="624"/>
      <c r="BE82" s="624"/>
      <c r="BF82" s="624"/>
      <c r="BG82" s="624"/>
      <c r="BH82" s="624"/>
      <c r="BI82" s="624"/>
      <c r="BJ82" s="624"/>
      <c r="BK82" s="624"/>
      <c r="BL82" s="624"/>
      <c r="BM82" s="624"/>
      <c r="BN82" s="624"/>
      <c r="BO82" s="624"/>
      <c r="BP82" s="624"/>
      <c r="BQ82" s="624"/>
      <c r="BR82" s="624"/>
      <c r="BS82" s="625"/>
      <c r="BT82" s="549">
        <v>0.3</v>
      </c>
      <c r="BU82" s="549"/>
      <c r="BV82" s="549"/>
      <c r="BW82" s="549"/>
      <c r="BX82" s="550"/>
      <c r="BY82" s="601" t="s">
        <v>340</v>
      </c>
      <c r="BZ82" s="602"/>
      <c r="CA82" s="602"/>
      <c r="CB82" s="602"/>
      <c r="CC82" s="602"/>
      <c r="CD82" s="602"/>
      <c r="CE82" s="602"/>
      <c r="CF82" s="602"/>
      <c r="CG82" s="602"/>
      <c r="CH82" s="602"/>
      <c r="CI82" s="602"/>
      <c r="CJ82" s="602"/>
      <c r="CK82" s="602"/>
      <c r="CL82" s="602"/>
      <c r="CM82" s="602"/>
      <c r="CN82" s="602"/>
      <c r="CO82" s="602"/>
      <c r="CP82" s="602"/>
      <c r="CQ82" s="602"/>
      <c r="CR82" s="602"/>
      <c r="CS82" s="602"/>
      <c r="CT82" s="602"/>
      <c r="CU82" s="602"/>
      <c r="CV82" s="602"/>
      <c r="CW82" s="602"/>
      <c r="CX82" s="602"/>
      <c r="CY82" s="602"/>
      <c r="CZ82" s="602"/>
      <c r="DA82" s="602"/>
      <c r="DB82" s="602"/>
      <c r="DC82" s="602"/>
      <c r="DD82" s="602"/>
      <c r="DE82" s="602"/>
      <c r="DF82" s="602"/>
      <c r="DG82" s="602"/>
      <c r="DH82" s="602"/>
      <c r="DI82" s="603"/>
      <c r="DJ82" s="607"/>
      <c r="DK82" s="608"/>
      <c r="DL82" s="608"/>
      <c r="DM82" s="608"/>
      <c r="DN82" s="608"/>
      <c r="DO82" s="608"/>
      <c r="DP82" s="608"/>
      <c r="DQ82" s="608"/>
      <c r="DR82" s="608"/>
      <c r="DS82" s="608"/>
      <c r="DT82" s="608"/>
      <c r="DU82" s="608"/>
      <c r="DV82" s="608"/>
      <c r="DW82" s="608"/>
      <c r="DX82" s="608"/>
      <c r="DY82" s="608"/>
      <c r="DZ82" s="608"/>
      <c r="EA82" s="608"/>
      <c r="EB82" s="608"/>
      <c r="EC82" s="608"/>
      <c r="ED82" s="608"/>
      <c r="EE82" s="608"/>
      <c r="EF82" s="608"/>
      <c r="EG82" s="608"/>
      <c r="EH82" s="608"/>
      <c r="EI82" s="608"/>
      <c r="EJ82" s="608"/>
      <c r="EK82" s="608"/>
      <c r="EL82" s="608"/>
      <c r="EM82" s="608"/>
      <c r="EN82" s="608"/>
      <c r="EO82" s="608"/>
      <c r="EP82" s="608"/>
      <c r="EQ82" s="608"/>
      <c r="ER82" s="608"/>
      <c r="ES82" s="608"/>
      <c r="ET82" s="608"/>
      <c r="EU82" s="608"/>
      <c r="EV82" s="608"/>
      <c r="EW82" s="608"/>
      <c r="EX82" s="608"/>
      <c r="EY82" s="608"/>
      <c r="EZ82" s="608"/>
      <c r="FA82" s="608"/>
      <c r="FB82" s="608"/>
      <c r="FC82" s="608"/>
      <c r="FD82" s="608"/>
      <c r="FE82" s="608"/>
      <c r="FF82" s="608"/>
      <c r="FG82" s="609"/>
    </row>
    <row r="83" spans="2:163" ht="8.65" customHeight="1" thickBot="1" x14ac:dyDescent="0.2">
      <c r="B83" s="578" t="s">
        <v>339</v>
      </c>
      <c r="C83" s="579"/>
      <c r="D83" s="579"/>
      <c r="E83" s="579"/>
      <c r="F83" s="579"/>
      <c r="G83" s="579"/>
      <c r="H83" s="579"/>
      <c r="I83" s="579"/>
      <c r="J83" s="579"/>
      <c r="K83" s="579"/>
      <c r="L83" s="579"/>
      <c r="M83" s="579"/>
      <c r="N83" s="579"/>
      <c r="O83" s="579"/>
      <c r="P83" s="579"/>
      <c r="Q83" s="579"/>
      <c r="R83" s="579"/>
      <c r="S83" s="579"/>
      <c r="T83" s="579"/>
      <c r="U83" s="579"/>
      <c r="V83" s="579"/>
      <c r="W83" s="579"/>
      <c r="X83" s="579"/>
      <c r="Y83" s="579"/>
      <c r="Z83" s="579"/>
      <c r="AA83" s="579"/>
      <c r="AB83" s="579"/>
      <c r="AC83" s="579"/>
      <c r="AD83" s="579"/>
      <c r="AE83" s="579"/>
      <c r="AF83" s="579"/>
      <c r="AG83" s="579"/>
      <c r="AH83" s="642" t="e">
        <v>#REF!</v>
      </c>
      <c r="AI83" s="642"/>
      <c r="AJ83" s="642"/>
      <c r="AK83" s="642"/>
      <c r="AL83" s="642"/>
      <c r="AM83" s="642"/>
      <c r="AN83" s="642"/>
      <c r="AO83" s="642"/>
      <c r="AP83" s="642"/>
      <c r="AQ83" s="642"/>
      <c r="AR83" s="642"/>
      <c r="AS83" s="642"/>
      <c r="AT83" s="643"/>
      <c r="AU83" s="626"/>
      <c r="AV83" s="627"/>
      <c r="AW83" s="627"/>
      <c r="AX83" s="627"/>
      <c r="AY83" s="627"/>
      <c r="AZ83" s="627"/>
      <c r="BA83" s="627"/>
      <c r="BB83" s="627"/>
      <c r="BC83" s="627"/>
      <c r="BD83" s="627"/>
      <c r="BE83" s="627"/>
      <c r="BF83" s="627"/>
      <c r="BG83" s="627"/>
      <c r="BH83" s="627"/>
      <c r="BI83" s="627"/>
      <c r="BJ83" s="627"/>
      <c r="BK83" s="627"/>
      <c r="BL83" s="627"/>
      <c r="BM83" s="627"/>
      <c r="BN83" s="627"/>
      <c r="BO83" s="627"/>
      <c r="BP83" s="627"/>
      <c r="BQ83" s="627"/>
      <c r="BR83" s="627"/>
      <c r="BS83" s="628"/>
      <c r="BT83" s="549"/>
      <c r="BU83" s="549"/>
      <c r="BV83" s="549"/>
      <c r="BW83" s="549"/>
      <c r="BX83" s="550"/>
      <c r="BY83" s="644"/>
      <c r="BZ83" s="645"/>
      <c r="CA83" s="645"/>
      <c r="CB83" s="645"/>
      <c r="CC83" s="645"/>
      <c r="CD83" s="645"/>
      <c r="CE83" s="645"/>
      <c r="CF83" s="645"/>
      <c r="CG83" s="645"/>
      <c r="CH83" s="645"/>
      <c r="CI83" s="645"/>
      <c r="CJ83" s="645"/>
      <c r="CK83" s="645"/>
      <c r="CL83" s="645"/>
      <c r="CM83" s="645"/>
      <c r="CN83" s="645"/>
      <c r="CO83" s="645"/>
      <c r="CP83" s="645"/>
      <c r="CQ83" s="645"/>
      <c r="CR83" s="645"/>
      <c r="CS83" s="645"/>
      <c r="CT83" s="645"/>
      <c r="CU83" s="645"/>
      <c r="CV83" s="645"/>
      <c r="CW83" s="645"/>
      <c r="CX83" s="645"/>
      <c r="CY83" s="645"/>
      <c r="CZ83" s="645"/>
      <c r="DA83" s="645"/>
      <c r="DB83" s="645"/>
      <c r="DC83" s="645"/>
      <c r="DD83" s="645"/>
      <c r="DE83" s="645"/>
      <c r="DF83" s="645"/>
      <c r="DG83" s="645"/>
      <c r="DH83" s="645"/>
      <c r="DI83" s="646"/>
      <c r="DJ83" s="544" t="s">
        <v>238</v>
      </c>
      <c r="DK83" s="545"/>
      <c r="DL83" s="545"/>
      <c r="DM83" s="545"/>
      <c r="DN83" s="545"/>
      <c r="DO83" s="545"/>
      <c r="DP83" s="545"/>
      <c r="DQ83" s="545"/>
      <c r="DR83" s="545"/>
      <c r="DS83" s="545"/>
      <c r="DT83" s="545"/>
      <c r="DU83" s="545"/>
      <c r="DV83" s="545"/>
      <c r="DW83" s="545"/>
      <c r="DX83" s="545"/>
      <c r="DY83" s="545"/>
      <c r="DZ83" s="545"/>
      <c r="EA83" s="545"/>
      <c r="EB83" s="545"/>
      <c r="EC83" s="545"/>
      <c r="ED83" s="545"/>
      <c r="EE83" s="545"/>
      <c r="EF83" s="545"/>
      <c r="EG83" s="545"/>
      <c r="EH83" s="545"/>
      <c r="EI83" s="545"/>
      <c r="EJ83" s="545"/>
      <c r="EK83" s="545"/>
      <c r="EL83" s="545"/>
      <c r="EM83" s="545"/>
      <c r="EN83" s="545"/>
      <c r="EO83" s="545"/>
      <c r="EP83" s="545"/>
      <c r="EQ83" s="545"/>
      <c r="ER83" s="545"/>
      <c r="ES83" s="545"/>
      <c r="ET83" s="545"/>
      <c r="EU83" s="545"/>
      <c r="EV83" s="545"/>
      <c r="EW83" s="545"/>
      <c r="EX83" s="545"/>
      <c r="EY83" s="545"/>
      <c r="EZ83" s="545"/>
      <c r="FA83" s="545"/>
      <c r="FB83" s="545"/>
      <c r="FC83" s="545"/>
      <c r="FD83" s="545"/>
      <c r="FE83" s="545"/>
      <c r="FF83" s="545"/>
      <c r="FG83" s="546"/>
    </row>
    <row r="84" spans="2:163" ht="8.65" customHeight="1" thickTop="1" x14ac:dyDescent="0.15">
      <c r="B84" s="578"/>
      <c r="C84" s="579"/>
      <c r="D84" s="579"/>
      <c r="E84" s="579"/>
      <c r="F84" s="579"/>
      <c r="G84" s="579"/>
      <c r="H84" s="579"/>
      <c r="I84" s="579"/>
      <c r="J84" s="579"/>
      <c r="K84" s="579"/>
      <c r="L84" s="579"/>
      <c r="M84" s="579"/>
      <c r="N84" s="579"/>
      <c r="O84" s="579"/>
      <c r="P84" s="579"/>
      <c r="Q84" s="579"/>
      <c r="R84" s="579"/>
      <c r="S84" s="579"/>
      <c r="T84" s="579"/>
      <c r="U84" s="579"/>
      <c r="V84" s="579"/>
      <c r="W84" s="579"/>
      <c r="X84" s="579"/>
      <c r="Y84" s="579"/>
      <c r="Z84" s="579"/>
      <c r="AA84" s="579"/>
      <c r="AB84" s="579"/>
      <c r="AC84" s="579"/>
      <c r="AD84" s="579"/>
      <c r="AE84" s="579"/>
      <c r="AF84" s="579"/>
      <c r="AG84" s="579"/>
      <c r="AH84" s="642"/>
      <c r="AI84" s="642"/>
      <c r="AJ84" s="642"/>
      <c r="AK84" s="642"/>
      <c r="AL84" s="642"/>
      <c r="AM84" s="642"/>
      <c r="AN84" s="642"/>
      <c r="AO84" s="642"/>
      <c r="AP84" s="642"/>
      <c r="AQ84" s="642"/>
      <c r="AR84" s="642"/>
      <c r="AS84" s="642"/>
      <c r="AT84" s="643"/>
      <c r="AU84" s="623" t="s">
        <v>237</v>
      </c>
      <c r="AV84" s="624"/>
      <c r="AW84" s="624"/>
      <c r="AX84" s="624"/>
      <c r="AY84" s="624"/>
      <c r="AZ84" s="624"/>
      <c r="BA84" s="624"/>
      <c r="BB84" s="624"/>
      <c r="BC84" s="624"/>
      <c r="BD84" s="624"/>
      <c r="BE84" s="624"/>
      <c r="BF84" s="624"/>
      <c r="BG84" s="624"/>
      <c r="BH84" s="624"/>
      <c r="BI84" s="624"/>
      <c r="BJ84" s="624"/>
      <c r="BK84" s="624"/>
      <c r="BL84" s="624"/>
      <c r="BM84" s="624"/>
      <c r="BN84" s="624"/>
      <c r="BO84" s="624"/>
      <c r="BP84" s="624"/>
      <c r="BQ84" s="624"/>
      <c r="BR84" s="624"/>
      <c r="BS84" s="625"/>
      <c r="BT84" s="549">
        <v>0.5</v>
      </c>
      <c r="BU84" s="549"/>
      <c r="BV84" s="549"/>
      <c r="BW84" s="549"/>
      <c r="BX84" s="550"/>
      <c r="BY84" s="566" t="s">
        <v>236</v>
      </c>
      <c r="BZ84" s="567"/>
      <c r="CA84" s="567"/>
      <c r="CB84" s="567"/>
      <c r="CC84" s="567"/>
      <c r="CD84" s="567"/>
      <c r="CE84" s="567"/>
      <c r="CF84" s="567"/>
      <c r="CG84" s="567"/>
      <c r="CH84" s="567"/>
      <c r="CI84" s="567"/>
      <c r="CJ84" s="567"/>
      <c r="CK84" s="567"/>
      <c r="CL84" s="567"/>
      <c r="CM84" s="567"/>
      <c r="CN84" s="567"/>
      <c r="CO84" s="567"/>
      <c r="CP84" s="567"/>
      <c r="CQ84" s="567"/>
      <c r="CR84" s="567"/>
      <c r="CS84" s="567"/>
      <c r="CT84" s="567"/>
      <c r="CU84" s="567"/>
      <c r="CV84" s="567"/>
      <c r="CW84" s="567"/>
      <c r="CX84" s="567"/>
      <c r="CY84" s="567"/>
      <c r="CZ84" s="567"/>
      <c r="DA84" s="567"/>
      <c r="DB84" s="567"/>
      <c r="DC84" s="567"/>
      <c r="DD84" s="567"/>
      <c r="DE84" s="567"/>
      <c r="DF84" s="567"/>
      <c r="DG84" s="567"/>
      <c r="DH84" s="567"/>
      <c r="DI84" s="568"/>
      <c r="DJ84" s="544"/>
      <c r="DK84" s="545"/>
      <c r="DL84" s="545"/>
      <c r="DM84" s="545"/>
      <c r="DN84" s="545"/>
      <c r="DO84" s="545"/>
      <c r="DP84" s="545"/>
      <c r="DQ84" s="545"/>
      <c r="DR84" s="545"/>
      <c r="DS84" s="545"/>
      <c r="DT84" s="545"/>
      <c r="DU84" s="545"/>
      <c r="DV84" s="545"/>
      <c r="DW84" s="545"/>
      <c r="DX84" s="545"/>
      <c r="DY84" s="545"/>
      <c r="DZ84" s="545"/>
      <c r="EA84" s="545"/>
      <c r="EB84" s="545"/>
      <c r="EC84" s="545"/>
      <c r="ED84" s="545"/>
      <c r="EE84" s="545"/>
      <c r="EF84" s="545"/>
      <c r="EG84" s="545"/>
      <c r="EH84" s="545"/>
      <c r="EI84" s="545"/>
      <c r="EJ84" s="545"/>
      <c r="EK84" s="545"/>
      <c r="EL84" s="545"/>
      <c r="EM84" s="545"/>
      <c r="EN84" s="545"/>
      <c r="EO84" s="545"/>
      <c r="EP84" s="545"/>
      <c r="EQ84" s="545"/>
      <c r="ER84" s="545"/>
      <c r="ES84" s="545"/>
      <c r="ET84" s="545"/>
      <c r="EU84" s="545"/>
      <c r="EV84" s="545"/>
      <c r="EW84" s="545"/>
      <c r="EX84" s="545"/>
      <c r="EY84" s="545"/>
      <c r="EZ84" s="545"/>
      <c r="FA84" s="545"/>
      <c r="FB84" s="545"/>
      <c r="FC84" s="545"/>
      <c r="FD84" s="545"/>
      <c r="FE84" s="545"/>
      <c r="FF84" s="545"/>
      <c r="FG84" s="546"/>
    </row>
    <row r="85" spans="2:163" ht="8.65" customHeight="1" x14ac:dyDescent="0.15">
      <c r="B85" s="647" t="s">
        <v>409</v>
      </c>
      <c r="C85" s="648"/>
      <c r="D85" s="648"/>
      <c r="E85" s="648"/>
      <c r="F85" s="648"/>
      <c r="G85" s="648"/>
      <c r="H85" s="648"/>
      <c r="I85" s="648"/>
      <c r="J85" s="648"/>
      <c r="K85" s="648"/>
      <c r="L85" s="648"/>
      <c r="M85" s="648"/>
      <c r="N85" s="648"/>
      <c r="O85" s="648"/>
      <c r="P85" s="648"/>
      <c r="Q85" s="648"/>
      <c r="R85" s="648"/>
      <c r="S85" s="648"/>
      <c r="T85" s="648"/>
      <c r="U85" s="648"/>
      <c r="V85" s="648"/>
      <c r="W85" s="648"/>
      <c r="X85" s="648"/>
      <c r="Y85" s="648"/>
      <c r="Z85" s="648"/>
      <c r="AA85" s="648"/>
      <c r="AB85" s="648"/>
      <c r="AC85" s="648"/>
      <c r="AD85" s="648"/>
      <c r="AE85" s="648"/>
      <c r="AF85" s="648"/>
      <c r="AG85" s="648"/>
      <c r="AH85" s="648"/>
      <c r="AI85" s="648"/>
      <c r="AJ85" s="648"/>
      <c r="AK85" s="648"/>
      <c r="AL85" s="648"/>
      <c r="AM85" s="648"/>
      <c r="AN85" s="648"/>
      <c r="AO85" s="648"/>
      <c r="AP85" s="648"/>
      <c r="AQ85" s="648"/>
      <c r="AR85" s="648"/>
      <c r="AS85" s="648"/>
      <c r="AT85" s="648"/>
      <c r="AU85" s="626"/>
      <c r="AV85" s="627"/>
      <c r="AW85" s="627"/>
      <c r="AX85" s="627"/>
      <c r="AY85" s="627"/>
      <c r="AZ85" s="627"/>
      <c r="BA85" s="627"/>
      <c r="BB85" s="627"/>
      <c r="BC85" s="627"/>
      <c r="BD85" s="627"/>
      <c r="BE85" s="627"/>
      <c r="BF85" s="627"/>
      <c r="BG85" s="627"/>
      <c r="BH85" s="627"/>
      <c r="BI85" s="627"/>
      <c r="BJ85" s="627"/>
      <c r="BK85" s="627"/>
      <c r="BL85" s="627"/>
      <c r="BM85" s="627"/>
      <c r="BN85" s="627"/>
      <c r="BO85" s="627"/>
      <c r="BP85" s="627"/>
      <c r="BQ85" s="627"/>
      <c r="BR85" s="627"/>
      <c r="BS85" s="628"/>
      <c r="BT85" s="549"/>
      <c r="BU85" s="549"/>
      <c r="BV85" s="549"/>
      <c r="BW85" s="549"/>
      <c r="BX85" s="550"/>
      <c r="BY85" s="569"/>
      <c r="BZ85" s="570"/>
      <c r="CA85" s="570"/>
      <c r="CB85" s="570"/>
      <c r="CC85" s="570"/>
      <c r="CD85" s="570"/>
      <c r="CE85" s="570"/>
      <c r="CF85" s="570"/>
      <c r="CG85" s="570"/>
      <c r="CH85" s="570"/>
      <c r="CI85" s="570"/>
      <c r="CJ85" s="570"/>
      <c r="CK85" s="570"/>
      <c r="CL85" s="570"/>
      <c r="CM85" s="570"/>
      <c r="CN85" s="570"/>
      <c r="CO85" s="570"/>
      <c r="CP85" s="570"/>
      <c r="CQ85" s="570"/>
      <c r="CR85" s="570"/>
      <c r="CS85" s="570"/>
      <c r="CT85" s="570"/>
      <c r="CU85" s="570"/>
      <c r="CV85" s="570"/>
      <c r="CW85" s="570"/>
      <c r="CX85" s="570"/>
      <c r="CY85" s="570"/>
      <c r="CZ85" s="570"/>
      <c r="DA85" s="570"/>
      <c r="DB85" s="570"/>
      <c r="DC85" s="570"/>
      <c r="DD85" s="570"/>
      <c r="DE85" s="570"/>
      <c r="DF85" s="570"/>
      <c r="DG85" s="570"/>
      <c r="DH85" s="570"/>
      <c r="DI85" s="571"/>
      <c r="DJ85" s="544"/>
      <c r="DK85" s="545"/>
      <c r="DL85" s="545"/>
      <c r="DM85" s="545"/>
      <c r="DN85" s="545"/>
      <c r="DO85" s="545"/>
      <c r="DP85" s="545"/>
      <c r="DQ85" s="545"/>
      <c r="DR85" s="545"/>
      <c r="DS85" s="545"/>
      <c r="DT85" s="545"/>
      <c r="DU85" s="545"/>
      <c r="DV85" s="545"/>
      <c r="DW85" s="545"/>
      <c r="DX85" s="545"/>
      <c r="DY85" s="545"/>
      <c r="DZ85" s="545"/>
      <c r="EA85" s="545"/>
      <c r="EB85" s="545"/>
      <c r="EC85" s="545"/>
      <c r="ED85" s="545"/>
      <c r="EE85" s="545"/>
      <c r="EF85" s="545"/>
      <c r="EG85" s="545"/>
      <c r="EH85" s="545"/>
      <c r="EI85" s="545"/>
      <c r="EJ85" s="545"/>
      <c r="EK85" s="545"/>
      <c r="EL85" s="545"/>
      <c r="EM85" s="545"/>
      <c r="EN85" s="545"/>
      <c r="EO85" s="545"/>
      <c r="EP85" s="545"/>
      <c r="EQ85" s="545"/>
      <c r="ER85" s="545"/>
      <c r="ES85" s="545"/>
      <c r="ET85" s="545"/>
      <c r="EU85" s="545"/>
      <c r="EV85" s="545"/>
      <c r="EW85" s="545"/>
      <c r="EX85" s="545"/>
      <c r="EY85" s="545"/>
      <c r="EZ85" s="545"/>
      <c r="FA85" s="545"/>
      <c r="FB85" s="545"/>
      <c r="FC85" s="545"/>
      <c r="FD85" s="545"/>
      <c r="FE85" s="545"/>
      <c r="FF85" s="545"/>
      <c r="FG85" s="546"/>
    </row>
    <row r="86" spans="2:163" ht="8.65" customHeight="1" x14ac:dyDescent="0.15">
      <c r="B86" s="647"/>
      <c r="C86" s="648"/>
      <c r="D86" s="648"/>
      <c r="E86" s="648"/>
      <c r="F86" s="648"/>
      <c r="G86" s="648"/>
      <c r="H86" s="648"/>
      <c r="I86" s="648"/>
      <c r="J86" s="648"/>
      <c r="K86" s="648"/>
      <c r="L86" s="648"/>
      <c r="M86" s="648"/>
      <c r="N86" s="648"/>
      <c r="O86" s="648"/>
      <c r="P86" s="648"/>
      <c r="Q86" s="648"/>
      <c r="R86" s="648"/>
      <c r="S86" s="648"/>
      <c r="T86" s="648"/>
      <c r="U86" s="648"/>
      <c r="V86" s="648"/>
      <c r="W86" s="648"/>
      <c r="X86" s="648"/>
      <c r="Y86" s="648"/>
      <c r="Z86" s="648"/>
      <c r="AA86" s="648"/>
      <c r="AB86" s="648"/>
      <c r="AC86" s="648"/>
      <c r="AD86" s="648"/>
      <c r="AE86" s="648"/>
      <c r="AF86" s="648"/>
      <c r="AG86" s="648"/>
      <c r="AH86" s="648"/>
      <c r="AI86" s="648"/>
      <c r="AJ86" s="648"/>
      <c r="AK86" s="648"/>
      <c r="AL86" s="648"/>
      <c r="AM86" s="648"/>
      <c r="AN86" s="648"/>
      <c r="AO86" s="648"/>
      <c r="AP86" s="648"/>
      <c r="AQ86" s="648"/>
      <c r="AR86" s="648"/>
      <c r="AS86" s="648"/>
      <c r="AT86" s="648"/>
      <c r="AU86" s="623" t="s">
        <v>338</v>
      </c>
      <c r="AV86" s="624"/>
      <c r="AW86" s="624"/>
      <c r="AX86" s="624"/>
      <c r="AY86" s="624"/>
      <c r="AZ86" s="624"/>
      <c r="BA86" s="624"/>
      <c r="BB86" s="624"/>
      <c r="BC86" s="624"/>
      <c r="BD86" s="624"/>
      <c r="BE86" s="624"/>
      <c r="BF86" s="624"/>
      <c r="BG86" s="624"/>
      <c r="BH86" s="624"/>
      <c r="BI86" s="624"/>
      <c r="BJ86" s="624"/>
      <c r="BK86" s="624"/>
      <c r="BL86" s="624"/>
      <c r="BM86" s="624"/>
      <c r="BN86" s="624"/>
      <c r="BO86" s="624"/>
      <c r="BP86" s="624"/>
      <c r="BQ86" s="624"/>
      <c r="BR86" s="624"/>
      <c r="BS86" s="625"/>
      <c r="BT86" s="549">
        <v>0.3</v>
      </c>
      <c r="BU86" s="549"/>
      <c r="BV86" s="549"/>
      <c r="BW86" s="549"/>
      <c r="BX86" s="550"/>
      <c r="BY86" s="569"/>
      <c r="BZ86" s="570"/>
      <c r="CA86" s="570"/>
      <c r="CB86" s="570"/>
      <c r="CC86" s="570"/>
      <c r="CD86" s="570"/>
      <c r="CE86" s="570"/>
      <c r="CF86" s="570"/>
      <c r="CG86" s="570"/>
      <c r="CH86" s="570"/>
      <c r="CI86" s="570"/>
      <c r="CJ86" s="570"/>
      <c r="CK86" s="570"/>
      <c r="CL86" s="570"/>
      <c r="CM86" s="570"/>
      <c r="CN86" s="570"/>
      <c r="CO86" s="570"/>
      <c r="CP86" s="570"/>
      <c r="CQ86" s="570"/>
      <c r="CR86" s="570"/>
      <c r="CS86" s="570"/>
      <c r="CT86" s="570"/>
      <c r="CU86" s="570"/>
      <c r="CV86" s="570"/>
      <c r="CW86" s="570"/>
      <c r="CX86" s="570"/>
      <c r="CY86" s="570"/>
      <c r="CZ86" s="570"/>
      <c r="DA86" s="570"/>
      <c r="DB86" s="570"/>
      <c r="DC86" s="570"/>
      <c r="DD86" s="570"/>
      <c r="DE86" s="570"/>
      <c r="DF86" s="570"/>
      <c r="DG86" s="570"/>
      <c r="DH86" s="570"/>
      <c r="DI86" s="571"/>
      <c r="DJ86" s="607" t="s">
        <v>235</v>
      </c>
      <c r="DK86" s="608"/>
      <c r="DL86" s="608"/>
      <c r="DM86" s="608"/>
      <c r="DN86" s="608"/>
      <c r="DO86" s="608"/>
      <c r="DP86" s="608"/>
      <c r="DQ86" s="608"/>
      <c r="DR86" s="608"/>
      <c r="DS86" s="608"/>
      <c r="DT86" s="608"/>
      <c r="DU86" s="608"/>
      <c r="DV86" s="608"/>
      <c r="DW86" s="608"/>
      <c r="DX86" s="608"/>
      <c r="DY86" s="608"/>
      <c r="DZ86" s="608"/>
      <c r="EA86" s="608"/>
      <c r="EB86" s="608"/>
      <c r="EC86" s="608"/>
      <c r="ED86" s="608"/>
      <c r="EE86" s="608"/>
      <c r="EF86" s="608"/>
      <c r="EG86" s="608"/>
      <c r="EH86" s="608"/>
      <c r="EI86" s="608"/>
      <c r="EJ86" s="608"/>
      <c r="EK86" s="608"/>
      <c r="EL86" s="608"/>
      <c r="EM86" s="608"/>
      <c r="EN86" s="608"/>
      <c r="EO86" s="608"/>
      <c r="EP86" s="608"/>
      <c r="EQ86" s="608"/>
      <c r="ER86" s="608"/>
      <c r="ES86" s="608"/>
      <c r="ET86" s="608"/>
      <c r="EU86" s="608"/>
      <c r="EV86" s="608"/>
      <c r="EW86" s="608"/>
      <c r="EX86" s="608"/>
      <c r="EY86" s="608"/>
      <c r="EZ86" s="608"/>
      <c r="FA86" s="608"/>
      <c r="FB86" s="608"/>
      <c r="FC86" s="608"/>
      <c r="FD86" s="608"/>
      <c r="FE86" s="608"/>
      <c r="FF86" s="608"/>
      <c r="FG86" s="609"/>
    </row>
    <row r="87" spans="2:163" ht="8.65" customHeight="1" x14ac:dyDescent="0.15">
      <c r="B87" s="647" t="s">
        <v>234</v>
      </c>
      <c r="C87" s="648"/>
      <c r="D87" s="648"/>
      <c r="E87" s="648"/>
      <c r="F87" s="648"/>
      <c r="G87" s="648"/>
      <c r="H87" s="648"/>
      <c r="I87" s="648"/>
      <c r="J87" s="648"/>
      <c r="K87" s="648"/>
      <c r="L87" s="648"/>
      <c r="M87" s="648"/>
      <c r="N87" s="648"/>
      <c r="O87" s="648"/>
      <c r="P87" s="648"/>
      <c r="Q87" s="648"/>
      <c r="R87" s="648"/>
      <c r="S87" s="648"/>
      <c r="T87" s="648"/>
      <c r="U87" s="648"/>
      <c r="V87" s="648"/>
      <c r="W87" s="648"/>
      <c r="X87" s="648"/>
      <c r="Y87" s="648"/>
      <c r="Z87" s="648"/>
      <c r="AA87" s="648"/>
      <c r="AB87" s="648"/>
      <c r="AC87" s="648"/>
      <c r="AD87" s="648"/>
      <c r="AE87" s="648"/>
      <c r="AF87" s="648"/>
      <c r="AG87" s="648"/>
      <c r="AH87" s="648"/>
      <c r="AI87" s="648"/>
      <c r="AJ87" s="648"/>
      <c r="AK87" s="648"/>
      <c r="AL87" s="648"/>
      <c r="AM87" s="648"/>
      <c r="AN87" s="648"/>
      <c r="AO87" s="648"/>
      <c r="AP87" s="648"/>
      <c r="AQ87" s="648"/>
      <c r="AR87" s="648"/>
      <c r="AS87" s="648"/>
      <c r="AT87" s="648"/>
      <c r="AU87" s="626"/>
      <c r="AV87" s="627"/>
      <c r="AW87" s="627"/>
      <c r="AX87" s="627"/>
      <c r="AY87" s="627"/>
      <c r="AZ87" s="627"/>
      <c r="BA87" s="627"/>
      <c r="BB87" s="627"/>
      <c r="BC87" s="627"/>
      <c r="BD87" s="627"/>
      <c r="BE87" s="627"/>
      <c r="BF87" s="627"/>
      <c r="BG87" s="627"/>
      <c r="BH87" s="627"/>
      <c r="BI87" s="627"/>
      <c r="BJ87" s="627"/>
      <c r="BK87" s="627"/>
      <c r="BL87" s="627"/>
      <c r="BM87" s="627"/>
      <c r="BN87" s="627"/>
      <c r="BO87" s="627"/>
      <c r="BP87" s="627"/>
      <c r="BQ87" s="627"/>
      <c r="BR87" s="627"/>
      <c r="BS87" s="628"/>
      <c r="BT87" s="549"/>
      <c r="BU87" s="549"/>
      <c r="BV87" s="549"/>
      <c r="BW87" s="549"/>
      <c r="BX87" s="550"/>
      <c r="BY87" s="569"/>
      <c r="BZ87" s="570"/>
      <c r="CA87" s="570"/>
      <c r="CB87" s="570"/>
      <c r="CC87" s="570"/>
      <c r="CD87" s="570"/>
      <c r="CE87" s="570"/>
      <c r="CF87" s="570"/>
      <c r="CG87" s="570"/>
      <c r="CH87" s="570"/>
      <c r="CI87" s="570"/>
      <c r="CJ87" s="570"/>
      <c r="CK87" s="570"/>
      <c r="CL87" s="570"/>
      <c r="CM87" s="570"/>
      <c r="CN87" s="570"/>
      <c r="CO87" s="570"/>
      <c r="CP87" s="570"/>
      <c r="CQ87" s="570"/>
      <c r="CR87" s="570"/>
      <c r="CS87" s="570"/>
      <c r="CT87" s="570"/>
      <c r="CU87" s="570"/>
      <c r="CV87" s="570"/>
      <c r="CW87" s="570"/>
      <c r="CX87" s="570"/>
      <c r="CY87" s="570"/>
      <c r="CZ87" s="570"/>
      <c r="DA87" s="570"/>
      <c r="DB87" s="570"/>
      <c r="DC87" s="570"/>
      <c r="DD87" s="570"/>
      <c r="DE87" s="570"/>
      <c r="DF87" s="570"/>
      <c r="DG87" s="570"/>
      <c r="DH87" s="570"/>
      <c r="DI87" s="571"/>
      <c r="DJ87" s="607"/>
      <c r="DK87" s="608"/>
      <c r="DL87" s="608"/>
      <c r="DM87" s="608"/>
      <c r="DN87" s="608"/>
      <c r="DO87" s="608"/>
      <c r="DP87" s="608"/>
      <c r="DQ87" s="608"/>
      <c r="DR87" s="608"/>
      <c r="DS87" s="608"/>
      <c r="DT87" s="608"/>
      <c r="DU87" s="608"/>
      <c r="DV87" s="608"/>
      <c r="DW87" s="608"/>
      <c r="DX87" s="608"/>
      <c r="DY87" s="608"/>
      <c r="DZ87" s="608"/>
      <c r="EA87" s="608"/>
      <c r="EB87" s="608"/>
      <c r="EC87" s="608"/>
      <c r="ED87" s="608"/>
      <c r="EE87" s="608"/>
      <c r="EF87" s="608"/>
      <c r="EG87" s="608"/>
      <c r="EH87" s="608"/>
      <c r="EI87" s="608"/>
      <c r="EJ87" s="608"/>
      <c r="EK87" s="608"/>
      <c r="EL87" s="608"/>
      <c r="EM87" s="608"/>
      <c r="EN87" s="608"/>
      <c r="EO87" s="608"/>
      <c r="EP87" s="608"/>
      <c r="EQ87" s="608"/>
      <c r="ER87" s="608"/>
      <c r="ES87" s="608"/>
      <c r="ET87" s="608"/>
      <c r="EU87" s="608"/>
      <c r="EV87" s="608"/>
      <c r="EW87" s="608"/>
      <c r="EX87" s="608"/>
      <c r="EY87" s="608"/>
      <c r="EZ87" s="608"/>
      <c r="FA87" s="608"/>
      <c r="FB87" s="608"/>
      <c r="FC87" s="608"/>
      <c r="FD87" s="608"/>
      <c r="FE87" s="608"/>
      <c r="FF87" s="608"/>
      <c r="FG87" s="609"/>
    </row>
    <row r="88" spans="2:163" ht="8.65" customHeight="1" x14ac:dyDescent="0.15">
      <c r="B88" s="647"/>
      <c r="C88" s="648"/>
      <c r="D88" s="648"/>
      <c r="E88" s="648"/>
      <c r="F88" s="648"/>
      <c r="G88" s="648"/>
      <c r="H88" s="648"/>
      <c r="I88" s="648"/>
      <c r="J88" s="648"/>
      <c r="K88" s="648"/>
      <c r="L88" s="648"/>
      <c r="M88" s="648"/>
      <c r="N88" s="648"/>
      <c r="O88" s="648"/>
      <c r="P88" s="648"/>
      <c r="Q88" s="648"/>
      <c r="R88" s="648"/>
      <c r="S88" s="648"/>
      <c r="T88" s="648"/>
      <c r="U88" s="648"/>
      <c r="V88" s="648"/>
      <c r="W88" s="648"/>
      <c r="X88" s="648"/>
      <c r="Y88" s="648"/>
      <c r="Z88" s="648"/>
      <c r="AA88" s="648"/>
      <c r="AB88" s="648"/>
      <c r="AC88" s="648"/>
      <c r="AD88" s="648"/>
      <c r="AE88" s="648"/>
      <c r="AF88" s="648"/>
      <c r="AG88" s="648"/>
      <c r="AH88" s="648"/>
      <c r="AI88" s="648"/>
      <c r="AJ88" s="648"/>
      <c r="AK88" s="648"/>
      <c r="AL88" s="648"/>
      <c r="AM88" s="648"/>
      <c r="AN88" s="648"/>
      <c r="AO88" s="648"/>
      <c r="AP88" s="648"/>
      <c r="AQ88" s="648"/>
      <c r="AR88" s="648"/>
      <c r="AS88" s="648"/>
      <c r="AT88" s="648"/>
      <c r="AU88" s="649" t="s">
        <v>233</v>
      </c>
      <c r="AV88" s="650"/>
      <c r="AW88" s="650"/>
      <c r="AX88" s="650"/>
      <c r="AY88" s="650"/>
      <c r="AZ88" s="650"/>
      <c r="BA88" s="650"/>
      <c r="BB88" s="650"/>
      <c r="BC88" s="650"/>
      <c r="BD88" s="650"/>
      <c r="BE88" s="650"/>
      <c r="BF88" s="650"/>
      <c r="BG88" s="650"/>
      <c r="BH88" s="650"/>
      <c r="BI88" s="650"/>
      <c r="BJ88" s="650"/>
      <c r="BK88" s="650"/>
      <c r="BL88" s="650"/>
      <c r="BM88" s="650"/>
      <c r="BN88" s="650"/>
      <c r="BO88" s="650"/>
      <c r="BP88" s="650"/>
      <c r="BQ88" s="650"/>
      <c r="BR88" s="650"/>
      <c r="BS88" s="650"/>
      <c r="BT88" s="650"/>
      <c r="BU88" s="650"/>
      <c r="BV88" s="650"/>
      <c r="BW88" s="650"/>
      <c r="BX88" s="651"/>
      <c r="BY88" s="652" t="s">
        <v>232</v>
      </c>
      <c r="BZ88" s="653"/>
      <c r="CA88" s="653"/>
      <c r="CB88" s="653"/>
      <c r="CC88" s="653"/>
      <c r="CD88" s="653"/>
      <c r="CE88" s="653"/>
      <c r="CF88" s="653"/>
      <c r="CG88" s="653"/>
      <c r="CH88" s="653"/>
      <c r="CI88" s="653"/>
      <c r="CJ88" s="655" t="s">
        <v>231</v>
      </c>
      <c r="CK88" s="655"/>
      <c r="CL88" s="655"/>
      <c r="CM88" s="655"/>
      <c r="CN88" s="655"/>
      <c r="CO88" s="655"/>
      <c r="CP88" s="655"/>
      <c r="CQ88" s="655"/>
      <c r="CR88" s="655"/>
      <c r="CS88" s="655"/>
      <c r="CT88" s="655"/>
      <c r="CU88" s="655"/>
      <c r="CV88" s="655"/>
      <c r="CW88" s="655"/>
      <c r="CX88" s="655"/>
      <c r="CY88" s="655"/>
      <c r="CZ88" s="655"/>
      <c r="DA88" s="655"/>
      <c r="DB88" s="655"/>
      <c r="DC88" s="655"/>
      <c r="DD88" s="655"/>
      <c r="DE88" s="655"/>
      <c r="DF88" s="655"/>
      <c r="DG88" s="655"/>
      <c r="DH88" s="655"/>
      <c r="DI88" s="656"/>
      <c r="DJ88" s="607"/>
      <c r="DK88" s="608"/>
      <c r="DL88" s="608"/>
      <c r="DM88" s="608"/>
      <c r="DN88" s="608"/>
      <c r="DO88" s="608"/>
      <c r="DP88" s="608"/>
      <c r="DQ88" s="608"/>
      <c r="DR88" s="608"/>
      <c r="DS88" s="608"/>
      <c r="DT88" s="608"/>
      <c r="DU88" s="608"/>
      <c r="DV88" s="608"/>
      <c r="DW88" s="608"/>
      <c r="DX88" s="608"/>
      <c r="DY88" s="608"/>
      <c r="DZ88" s="608"/>
      <c r="EA88" s="608"/>
      <c r="EB88" s="608"/>
      <c r="EC88" s="608"/>
      <c r="ED88" s="608"/>
      <c r="EE88" s="608"/>
      <c r="EF88" s="608"/>
      <c r="EG88" s="608"/>
      <c r="EH88" s="608"/>
      <c r="EI88" s="608"/>
      <c r="EJ88" s="608"/>
      <c r="EK88" s="608"/>
      <c r="EL88" s="608"/>
      <c r="EM88" s="608"/>
      <c r="EN88" s="608"/>
      <c r="EO88" s="608"/>
      <c r="EP88" s="608"/>
      <c r="EQ88" s="608"/>
      <c r="ER88" s="608"/>
      <c r="ES88" s="608"/>
      <c r="ET88" s="608"/>
      <c r="EU88" s="608"/>
      <c r="EV88" s="608"/>
      <c r="EW88" s="608"/>
      <c r="EX88" s="608"/>
      <c r="EY88" s="608"/>
      <c r="EZ88" s="608"/>
      <c r="FA88" s="608"/>
      <c r="FB88" s="608"/>
      <c r="FC88" s="608"/>
      <c r="FD88" s="608"/>
      <c r="FE88" s="608"/>
      <c r="FF88" s="608"/>
      <c r="FG88" s="609"/>
    </row>
    <row r="89" spans="2:163" ht="8.65" customHeight="1" x14ac:dyDescent="0.15">
      <c r="B89" s="647" t="s">
        <v>440</v>
      </c>
      <c r="C89" s="648"/>
      <c r="D89" s="648"/>
      <c r="E89" s="648"/>
      <c r="F89" s="648"/>
      <c r="G89" s="648"/>
      <c r="H89" s="648"/>
      <c r="I89" s="648"/>
      <c r="J89" s="648"/>
      <c r="K89" s="648"/>
      <c r="L89" s="648"/>
      <c r="M89" s="648"/>
      <c r="N89" s="648"/>
      <c r="O89" s="648"/>
      <c r="P89" s="648"/>
      <c r="Q89" s="648"/>
      <c r="R89" s="648"/>
      <c r="S89" s="648"/>
      <c r="T89" s="648"/>
      <c r="U89" s="648"/>
      <c r="V89" s="648"/>
      <c r="W89" s="648"/>
      <c r="X89" s="648"/>
      <c r="Y89" s="648"/>
      <c r="Z89" s="648"/>
      <c r="AA89" s="648"/>
      <c r="AB89" s="648"/>
      <c r="AC89" s="648"/>
      <c r="AD89" s="648"/>
      <c r="AE89" s="648"/>
      <c r="AF89" s="648"/>
      <c r="AG89" s="648"/>
      <c r="AH89" s="648"/>
      <c r="AI89" s="648"/>
      <c r="AJ89" s="648"/>
      <c r="AK89" s="648"/>
      <c r="AL89" s="648"/>
      <c r="AM89" s="648"/>
      <c r="AN89" s="648"/>
      <c r="AO89" s="648"/>
      <c r="AP89" s="648"/>
      <c r="AQ89" s="648"/>
      <c r="AR89" s="648"/>
      <c r="AS89" s="648"/>
      <c r="AT89" s="648"/>
      <c r="AU89" s="633"/>
      <c r="AV89" s="634"/>
      <c r="AW89" s="634"/>
      <c r="AX89" s="634"/>
      <c r="AY89" s="634"/>
      <c r="AZ89" s="634"/>
      <c r="BA89" s="634"/>
      <c r="BB89" s="634"/>
      <c r="BC89" s="634"/>
      <c r="BD89" s="634"/>
      <c r="BE89" s="634"/>
      <c r="BF89" s="634"/>
      <c r="BG89" s="634"/>
      <c r="BH89" s="634"/>
      <c r="BI89" s="634"/>
      <c r="BJ89" s="634"/>
      <c r="BK89" s="634"/>
      <c r="BL89" s="634"/>
      <c r="BM89" s="634"/>
      <c r="BN89" s="634"/>
      <c r="BO89" s="634"/>
      <c r="BP89" s="634"/>
      <c r="BQ89" s="634"/>
      <c r="BR89" s="634"/>
      <c r="BS89" s="634"/>
      <c r="BT89" s="634"/>
      <c r="BU89" s="634"/>
      <c r="BV89" s="634"/>
      <c r="BW89" s="634"/>
      <c r="BX89" s="635"/>
      <c r="BY89" s="654"/>
      <c r="BZ89" s="653"/>
      <c r="CA89" s="653"/>
      <c r="CB89" s="653"/>
      <c r="CC89" s="653"/>
      <c r="CD89" s="653"/>
      <c r="CE89" s="653"/>
      <c r="CF89" s="653"/>
      <c r="CG89" s="653"/>
      <c r="CH89" s="653"/>
      <c r="CI89" s="653"/>
      <c r="CJ89" s="655"/>
      <c r="CK89" s="655"/>
      <c r="CL89" s="655"/>
      <c r="CM89" s="655"/>
      <c r="CN89" s="655"/>
      <c r="CO89" s="655"/>
      <c r="CP89" s="655"/>
      <c r="CQ89" s="655"/>
      <c r="CR89" s="655"/>
      <c r="CS89" s="655"/>
      <c r="CT89" s="655"/>
      <c r="CU89" s="655"/>
      <c r="CV89" s="655"/>
      <c r="CW89" s="655"/>
      <c r="CX89" s="655"/>
      <c r="CY89" s="655"/>
      <c r="CZ89" s="655"/>
      <c r="DA89" s="655"/>
      <c r="DB89" s="655"/>
      <c r="DC89" s="655"/>
      <c r="DD89" s="655"/>
      <c r="DE89" s="655"/>
      <c r="DF89" s="655"/>
      <c r="DG89" s="655"/>
      <c r="DH89" s="655"/>
      <c r="DI89" s="656"/>
      <c r="DJ89" s="607" t="s">
        <v>230</v>
      </c>
      <c r="DK89" s="608"/>
      <c r="DL89" s="608"/>
      <c r="DM89" s="608"/>
      <c r="DN89" s="608"/>
      <c r="DO89" s="608"/>
      <c r="DP89" s="608"/>
      <c r="DQ89" s="608"/>
      <c r="DR89" s="608"/>
      <c r="DS89" s="608"/>
      <c r="DT89" s="608"/>
      <c r="DU89" s="608"/>
      <c r="DV89" s="608"/>
      <c r="DW89" s="608"/>
      <c r="DX89" s="608"/>
      <c r="DY89" s="608"/>
      <c r="DZ89" s="608"/>
      <c r="EA89" s="608"/>
      <c r="EB89" s="608"/>
      <c r="EC89" s="608"/>
      <c r="ED89" s="608"/>
      <c r="EE89" s="608"/>
      <c r="EF89" s="608"/>
      <c r="EG89" s="608"/>
      <c r="EH89" s="608"/>
      <c r="EI89" s="608"/>
      <c r="EJ89" s="608"/>
      <c r="EK89" s="608"/>
      <c r="EL89" s="608"/>
      <c r="EM89" s="608"/>
      <c r="EN89" s="608"/>
      <c r="EO89" s="608"/>
      <c r="EP89" s="608"/>
      <c r="EQ89" s="608"/>
      <c r="ER89" s="608"/>
      <c r="ES89" s="608"/>
      <c r="ET89" s="608"/>
      <c r="EU89" s="608"/>
      <c r="EV89" s="608"/>
      <c r="EW89" s="608"/>
      <c r="EX89" s="608"/>
      <c r="EY89" s="608"/>
      <c r="EZ89" s="608"/>
      <c r="FA89" s="608"/>
      <c r="FB89" s="608"/>
      <c r="FC89" s="608"/>
      <c r="FD89" s="608"/>
      <c r="FE89" s="608"/>
      <c r="FF89" s="608"/>
      <c r="FG89" s="609"/>
    </row>
    <row r="90" spans="2:163" ht="8.65" customHeight="1" x14ac:dyDescent="0.15">
      <c r="B90" s="647"/>
      <c r="C90" s="648"/>
      <c r="D90" s="648"/>
      <c r="E90" s="648"/>
      <c r="F90" s="648"/>
      <c r="G90" s="648"/>
      <c r="H90" s="648"/>
      <c r="I90" s="648"/>
      <c r="J90" s="648"/>
      <c r="K90" s="648"/>
      <c r="L90" s="648"/>
      <c r="M90" s="648"/>
      <c r="N90" s="648"/>
      <c r="O90" s="648"/>
      <c r="P90" s="648"/>
      <c r="Q90" s="648"/>
      <c r="R90" s="648"/>
      <c r="S90" s="648"/>
      <c r="T90" s="648"/>
      <c r="U90" s="648"/>
      <c r="V90" s="648"/>
      <c r="W90" s="648"/>
      <c r="X90" s="648"/>
      <c r="Y90" s="648"/>
      <c r="Z90" s="648"/>
      <c r="AA90" s="648"/>
      <c r="AB90" s="648"/>
      <c r="AC90" s="648"/>
      <c r="AD90" s="648"/>
      <c r="AE90" s="648"/>
      <c r="AF90" s="648"/>
      <c r="AG90" s="648"/>
      <c r="AH90" s="648"/>
      <c r="AI90" s="648"/>
      <c r="AJ90" s="648"/>
      <c r="AK90" s="648"/>
      <c r="AL90" s="648"/>
      <c r="AM90" s="648"/>
      <c r="AN90" s="648"/>
      <c r="AO90" s="648"/>
      <c r="AP90" s="648"/>
      <c r="AQ90" s="648"/>
      <c r="AR90" s="648"/>
      <c r="AS90" s="648"/>
      <c r="AT90" s="648"/>
      <c r="AU90" s="633"/>
      <c r="AV90" s="634"/>
      <c r="AW90" s="634"/>
      <c r="AX90" s="634"/>
      <c r="AY90" s="634"/>
      <c r="AZ90" s="634"/>
      <c r="BA90" s="634"/>
      <c r="BB90" s="634"/>
      <c r="BC90" s="634"/>
      <c r="BD90" s="634"/>
      <c r="BE90" s="634"/>
      <c r="BF90" s="634"/>
      <c r="BG90" s="634"/>
      <c r="BH90" s="634"/>
      <c r="BI90" s="634"/>
      <c r="BJ90" s="634"/>
      <c r="BK90" s="634"/>
      <c r="BL90" s="634"/>
      <c r="BM90" s="634"/>
      <c r="BN90" s="634"/>
      <c r="BO90" s="634"/>
      <c r="BP90" s="634"/>
      <c r="BQ90" s="634"/>
      <c r="BR90" s="634"/>
      <c r="BS90" s="634"/>
      <c r="BT90" s="634"/>
      <c r="BU90" s="634"/>
      <c r="BV90" s="634"/>
      <c r="BW90" s="634"/>
      <c r="BX90" s="635"/>
      <c r="BY90" s="654"/>
      <c r="BZ90" s="653"/>
      <c r="CA90" s="653"/>
      <c r="CB90" s="653"/>
      <c r="CC90" s="653"/>
      <c r="CD90" s="653"/>
      <c r="CE90" s="653"/>
      <c r="CF90" s="653"/>
      <c r="CG90" s="653"/>
      <c r="CH90" s="653"/>
      <c r="CI90" s="653"/>
      <c r="CJ90" s="655"/>
      <c r="CK90" s="655"/>
      <c r="CL90" s="655"/>
      <c r="CM90" s="655"/>
      <c r="CN90" s="655"/>
      <c r="CO90" s="655"/>
      <c r="CP90" s="655"/>
      <c r="CQ90" s="655"/>
      <c r="CR90" s="655"/>
      <c r="CS90" s="655"/>
      <c r="CT90" s="655"/>
      <c r="CU90" s="655"/>
      <c r="CV90" s="655"/>
      <c r="CW90" s="655"/>
      <c r="CX90" s="655"/>
      <c r="CY90" s="655"/>
      <c r="CZ90" s="655"/>
      <c r="DA90" s="655"/>
      <c r="DB90" s="655"/>
      <c r="DC90" s="655"/>
      <c r="DD90" s="655"/>
      <c r="DE90" s="655"/>
      <c r="DF90" s="655"/>
      <c r="DG90" s="655"/>
      <c r="DH90" s="655"/>
      <c r="DI90" s="656"/>
      <c r="DJ90" s="607"/>
      <c r="DK90" s="608"/>
      <c r="DL90" s="608"/>
      <c r="DM90" s="608"/>
      <c r="DN90" s="608"/>
      <c r="DO90" s="608"/>
      <c r="DP90" s="608"/>
      <c r="DQ90" s="608"/>
      <c r="DR90" s="608"/>
      <c r="DS90" s="608"/>
      <c r="DT90" s="608"/>
      <c r="DU90" s="608"/>
      <c r="DV90" s="608"/>
      <c r="DW90" s="608"/>
      <c r="DX90" s="608"/>
      <c r="DY90" s="608"/>
      <c r="DZ90" s="608"/>
      <c r="EA90" s="608"/>
      <c r="EB90" s="608"/>
      <c r="EC90" s="608"/>
      <c r="ED90" s="608"/>
      <c r="EE90" s="608"/>
      <c r="EF90" s="608"/>
      <c r="EG90" s="608"/>
      <c r="EH90" s="608"/>
      <c r="EI90" s="608"/>
      <c r="EJ90" s="608"/>
      <c r="EK90" s="608"/>
      <c r="EL90" s="608"/>
      <c r="EM90" s="608"/>
      <c r="EN90" s="608"/>
      <c r="EO90" s="608"/>
      <c r="EP90" s="608"/>
      <c r="EQ90" s="608"/>
      <c r="ER90" s="608"/>
      <c r="ES90" s="608"/>
      <c r="ET90" s="608"/>
      <c r="EU90" s="608"/>
      <c r="EV90" s="608"/>
      <c r="EW90" s="608"/>
      <c r="EX90" s="608"/>
      <c r="EY90" s="608"/>
      <c r="EZ90" s="608"/>
      <c r="FA90" s="608"/>
      <c r="FB90" s="608"/>
      <c r="FC90" s="608"/>
      <c r="FD90" s="608"/>
      <c r="FE90" s="608"/>
      <c r="FF90" s="608"/>
      <c r="FG90" s="609"/>
    </row>
    <row r="91" spans="2:163" ht="8.65" customHeight="1" x14ac:dyDescent="0.15">
      <c r="B91" s="629" t="s">
        <v>407</v>
      </c>
      <c r="C91" s="630"/>
      <c r="D91" s="630"/>
      <c r="E91" s="630"/>
      <c r="F91" s="630"/>
      <c r="G91" s="630"/>
      <c r="H91" s="630"/>
      <c r="I91" s="630"/>
      <c r="J91" s="630"/>
      <c r="K91" s="630"/>
      <c r="L91" s="630"/>
      <c r="M91" s="630"/>
      <c r="N91" s="630"/>
      <c r="O91" s="630"/>
      <c r="P91" s="630"/>
      <c r="Q91" s="630"/>
      <c r="R91" s="630"/>
      <c r="S91" s="630"/>
      <c r="T91" s="630"/>
      <c r="U91" s="630"/>
      <c r="V91" s="630"/>
      <c r="W91" s="630"/>
      <c r="X91" s="630"/>
      <c r="Y91" s="630"/>
      <c r="Z91" s="630"/>
      <c r="AA91" s="630"/>
      <c r="AB91" s="630"/>
      <c r="AC91" s="630"/>
      <c r="AD91" s="630"/>
      <c r="AE91" s="630"/>
      <c r="AF91" s="630"/>
      <c r="AG91" s="630"/>
      <c r="AH91" s="630"/>
      <c r="AI91" s="630"/>
      <c r="AJ91" s="630"/>
      <c r="AK91" s="630"/>
      <c r="AL91" s="630"/>
      <c r="AM91" s="630"/>
      <c r="AN91" s="630"/>
      <c r="AO91" s="630"/>
      <c r="AP91" s="630"/>
      <c r="AQ91" s="630"/>
      <c r="AR91" s="630"/>
      <c r="AS91" s="630"/>
      <c r="AT91" s="630"/>
      <c r="AU91" s="633" t="s">
        <v>337</v>
      </c>
      <c r="AV91" s="634"/>
      <c r="AW91" s="634"/>
      <c r="AX91" s="634"/>
      <c r="AY91" s="634"/>
      <c r="AZ91" s="634"/>
      <c r="BA91" s="634"/>
      <c r="BB91" s="634"/>
      <c r="BC91" s="634"/>
      <c r="BD91" s="634"/>
      <c r="BE91" s="634"/>
      <c r="BF91" s="634"/>
      <c r="BG91" s="634"/>
      <c r="BH91" s="634"/>
      <c r="BI91" s="634"/>
      <c r="BJ91" s="634"/>
      <c r="BK91" s="634"/>
      <c r="BL91" s="634"/>
      <c r="BM91" s="634"/>
      <c r="BN91" s="634"/>
      <c r="BO91" s="634"/>
      <c r="BP91" s="634"/>
      <c r="BQ91" s="634"/>
      <c r="BR91" s="634"/>
      <c r="BS91" s="634"/>
      <c r="BT91" s="634"/>
      <c r="BU91" s="634"/>
      <c r="BV91" s="634"/>
      <c r="BW91" s="634"/>
      <c r="BX91" s="635"/>
      <c r="BY91" s="654"/>
      <c r="BZ91" s="653"/>
      <c r="CA91" s="653"/>
      <c r="CB91" s="653"/>
      <c r="CC91" s="653"/>
      <c r="CD91" s="653"/>
      <c r="CE91" s="653"/>
      <c r="CF91" s="653"/>
      <c r="CG91" s="653"/>
      <c r="CH91" s="653"/>
      <c r="CI91" s="653"/>
      <c r="CJ91" s="655"/>
      <c r="CK91" s="655"/>
      <c r="CL91" s="655"/>
      <c r="CM91" s="655"/>
      <c r="CN91" s="655"/>
      <c r="CO91" s="655"/>
      <c r="CP91" s="655"/>
      <c r="CQ91" s="655"/>
      <c r="CR91" s="655"/>
      <c r="CS91" s="655"/>
      <c r="CT91" s="655"/>
      <c r="CU91" s="655"/>
      <c r="CV91" s="655"/>
      <c r="CW91" s="655"/>
      <c r="CX91" s="655"/>
      <c r="CY91" s="655"/>
      <c r="CZ91" s="655"/>
      <c r="DA91" s="655"/>
      <c r="DB91" s="655"/>
      <c r="DC91" s="655"/>
      <c r="DD91" s="655"/>
      <c r="DE91" s="655"/>
      <c r="DF91" s="655"/>
      <c r="DG91" s="655"/>
      <c r="DH91" s="655"/>
      <c r="DI91" s="656"/>
      <c r="DJ91" s="607"/>
      <c r="DK91" s="608"/>
      <c r="DL91" s="608"/>
      <c r="DM91" s="608"/>
      <c r="DN91" s="608"/>
      <c r="DO91" s="608"/>
      <c r="DP91" s="608"/>
      <c r="DQ91" s="608"/>
      <c r="DR91" s="608"/>
      <c r="DS91" s="608"/>
      <c r="DT91" s="608"/>
      <c r="DU91" s="608"/>
      <c r="DV91" s="608"/>
      <c r="DW91" s="608"/>
      <c r="DX91" s="608"/>
      <c r="DY91" s="608"/>
      <c r="DZ91" s="608"/>
      <c r="EA91" s="608"/>
      <c r="EB91" s="608"/>
      <c r="EC91" s="608"/>
      <c r="ED91" s="608"/>
      <c r="EE91" s="608"/>
      <c r="EF91" s="608"/>
      <c r="EG91" s="608"/>
      <c r="EH91" s="608"/>
      <c r="EI91" s="608"/>
      <c r="EJ91" s="608"/>
      <c r="EK91" s="608"/>
      <c r="EL91" s="608"/>
      <c r="EM91" s="608"/>
      <c r="EN91" s="608"/>
      <c r="EO91" s="608"/>
      <c r="EP91" s="608"/>
      <c r="EQ91" s="608"/>
      <c r="ER91" s="608"/>
      <c r="ES91" s="608"/>
      <c r="ET91" s="608"/>
      <c r="EU91" s="608"/>
      <c r="EV91" s="608"/>
      <c r="EW91" s="608"/>
      <c r="EX91" s="608"/>
      <c r="EY91" s="608"/>
      <c r="EZ91" s="608"/>
      <c r="FA91" s="608"/>
      <c r="FB91" s="608"/>
      <c r="FC91" s="608"/>
      <c r="FD91" s="608"/>
      <c r="FE91" s="608"/>
      <c r="FF91" s="608"/>
      <c r="FG91" s="609"/>
    </row>
    <row r="92" spans="2:163" ht="8.65" customHeight="1" thickBot="1" x14ac:dyDescent="0.2">
      <c r="B92" s="631"/>
      <c r="C92" s="632"/>
      <c r="D92" s="632"/>
      <c r="E92" s="632"/>
      <c r="F92" s="632"/>
      <c r="G92" s="632"/>
      <c r="H92" s="632"/>
      <c r="I92" s="632"/>
      <c r="J92" s="632"/>
      <c r="K92" s="632"/>
      <c r="L92" s="632"/>
      <c r="M92" s="632"/>
      <c r="N92" s="632"/>
      <c r="O92" s="632"/>
      <c r="P92" s="632"/>
      <c r="Q92" s="632"/>
      <c r="R92" s="632"/>
      <c r="S92" s="632"/>
      <c r="T92" s="632"/>
      <c r="U92" s="632"/>
      <c r="V92" s="632"/>
      <c r="W92" s="632"/>
      <c r="X92" s="632"/>
      <c r="Y92" s="632"/>
      <c r="Z92" s="632"/>
      <c r="AA92" s="632"/>
      <c r="AB92" s="632"/>
      <c r="AC92" s="632"/>
      <c r="AD92" s="632"/>
      <c r="AE92" s="632"/>
      <c r="AF92" s="632"/>
      <c r="AG92" s="632"/>
      <c r="AH92" s="632"/>
      <c r="AI92" s="632"/>
      <c r="AJ92" s="632"/>
      <c r="AK92" s="632"/>
      <c r="AL92" s="632"/>
      <c r="AM92" s="632"/>
      <c r="AN92" s="632"/>
      <c r="AO92" s="632"/>
      <c r="AP92" s="632"/>
      <c r="AQ92" s="632"/>
      <c r="AR92" s="632"/>
      <c r="AS92" s="632"/>
      <c r="AT92" s="632"/>
      <c r="AU92" s="633"/>
      <c r="AV92" s="634"/>
      <c r="AW92" s="634"/>
      <c r="AX92" s="634"/>
      <c r="AY92" s="634"/>
      <c r="AZ92" s="634"/>
      <c r="BA92" s="634"/>
      <c r="BB92" s="634"/>
      <c r="BC92" s="634"/>
      <c r="BD92" s="634"/>
      <c r="BE92" s="634"/>
      <c r="BF92" s="634"/>
      <c r="BG92" s="634"/>
      <c r="BH92" s="634"/>
      <c r="BI92" s="634"/>
      <c r="BJ92" s="634"/>
      <c r="BK92" s="634"/>
      <c r="BL92" s="634"/>
      <c r="BM92" s="634"/>
      <c r="BN92" s="634"/>
      <c r="BO92" s="634"/>
      <c r="BP92" s="634"/>
      <c r="BQ92" s="634"/>
      <c r="BR92" s="634"/>
      <c r="BS92" s="634"/>
      <c r="BT92" s="634"/>
      <c r="BU92" s="634"/>
      <c r="BV92" s="634"/>
      <c r="BW92" s="634"/>
      <c r="BX92" s="635"/>
      <c r="BY92" s="547" t="s">
        <v>229</v>
      </c>
      <c r="BZ92" s="548"/>
      <c r="CA92" s="548"/>
      <c r="CB92" s="548"/>
      <c r="CC92" s="548"/>
      <c r="CD92" s="548"/>
      <c r="CE92" s="548"/>
      <c r="CF92" s="548"/>
      <c r="CG92" s="548"/>
      <c r="CH92" s="548"/>
      <c r="CI92" s="548"/>
      <c r="CJ92" s="548" t="s">
        <v>410</v>
      </c>
      <c r="CK92" s="548"/>
      <c r="CL92" s="548"/>
      <c r="CM92" s="548"/>
      <c r="CN92" s="548"/>
      <c r="CO92" s="548"/>
      <c r="CP92" s="548"/>
      <c r="CQ92" s="548"/>
      <c r="CR92" s="548"/>
      <c r="CS92" s="548"/>
      <c r="CT92" s="548"/>
      <c r="CU92" s="548"/>
      <c r="CV92" s="548"/>
      <c r="CW92" s="548"/>
      <c r="CX92" s="548"/>
      <c r="CY92" s="548"/>
      <c r="CZ92" s="548"/>
      <c r="DA92" s="548"/>
      <c r="DB92" s="548"/>
      <c r="DC92" s="548"/>
      <c r="DD92" s="548"/>
      <c r="DE92" s="548"/>
      <c r="DF92" s="548"/>
      <c r="DG92" s="548"/>
      <c r="DH92" s="548"/>
      <c r="DI92" s="678"/>
      <c r="DJ92" s="544" t="s">
        <v>228</v>
      </c>
      <c r="DK92" s="545"/>
      <c r="DL92" s="545"/>
      <c r="DM92" s="545"/>
      <c r="DN92" s="545"/>
      <c r="DO92" s="545"/>
      <c r="DP92" s="545"/>
      <c r="DQ92" s="545"/>
      <c r="DR92" s="545"/>
      <c r="DS92" s="545"/>
      <c r="DT92" s="545"/>
      <c r="DU92" s="545"/>
      <c r="DV92" s="545"/>
      <c r="DW92" s="545"/>
      <c r="DX92" s="545"/>
      <c r="DY92" s="545"/>
      <c r="DZ92" s="545"/>
      <c r="EA92" s="545"/>
      <c r="EB92" s="545"/>
      <c r="EC92" s="545"/>
      <c r="ED92" s="545"/>
      <c r="EE92" s="545"/>
      <c r="EF92" s="545"/>
      <c r="EG92" s="545"/>
      <c r="EH92" s="545"/>
      <c r="EI92" s="545"/>
      <c r="EJ92" s="545"/>
      <c r="EK92" s="545"/>
      <c r="EL92" s="545"/>
      <c r="EM92" s="545"/>
      <c r="EN92" s="545"/>
      <c r="EO92" s="545"/>
      <c r="EP92" s="545"/>
      <c r="EQ92" s="545"/>
      <c r="ER92" s="545"/>
      <c r="ES92" s="545"/>
      <c r="ET92" s="545"/>
      <c r="EU92" s="545"/>
      <c r="EV92" s="545"/>
      <c r="EW92" s="545"/>
      <c r="EX92" s="545"/>
      <c r="EY92" s="545"/>
      <c r="EZ92" s="545"/>
      <c r="FA92" s="545"/>
      <c r="FB92" s="545"/>
      <c r="FC92" s="545"/>
      <c r="FD92" s="545"/>
      <c r="FE92" s="545"/>
      <c r="FF92" s="545"/>
      <c r="FG92" s="546"/>
    </row>
    <row r="93" spans="2:163" ht="8.65" customHeight="1" x14ac:dyDescent="0.15">
      <c r="B93" s="636" t="s">
        <v>336</v>
      </c>
      <c r="C93" s="637"/>
      <c r="D93" s="637"/>
      <c r="E93" s="637"/>
      <c r="F93" s="637"/>
      <c r="G93" s="637"/>
      <c r="H93" s="637"/>
      <c r="I93" s="637"/>
      <c r="J93" s="637"/>
      <c r="K93" s="637"/>
      <c r="L93" s="637"/>
      <c r="M93" s="637"/>
      <c r="N93" s="637"/>
      <c r="O93" s="637"/>
      <c r="P93" s="637"/>
      <c r="Q93" s="637"/>
      <c r="R93" s="637" t="s">
        <v>335</v>
      </c>
      <c r="S93" s="637"/>
      <c r="T93" s="637"/>
      <c r="U93" s="637"/>
      <c r="V93" s="637"/>
      <c r="W93" s="637"/>
      <c r="X93" s="637"/>
      <c r="Y93" s="637"/>
      <c r="Z93" s="637"/>
      <c r="AA93" s="637"/>
      <c r="AB93" s="637"/>
      <c r="AC93" s="637"/>
      <c r="AD93" s="637"/>
      <c r="AE93" s="637"/>
      <c r="AF93" s="637"/>
      <c r="AG93" s="637"/>
      <c r="AH93" s="637" t="s">
        <v>227</v>
      </c>
      <c r="AI93" s="637"/>
      <c r="AJ93" s="637"/>
      <c r="AK93" s="637"/>
      <c r="AL93" s="637"/>
      <c r="AM93" s="637"/>
      <c r="AN93" s="637"/>
      <c r="AO93" s="637"/>
      <c r="AP93" s="637"/>
      <c r="AQ93" s="637"/>
      <c r="AR93" s="637"/>
      <c r="AS93" s="637"/>
      <c r="AT93" s="662"/>
      <c r="AU93" s="212"/>
      <c r="AV93" s="213"/>
      <c r="AW93" s="213"/>
      <c r="AX93" s="213"/>
      <c r="AY93" s="213"/>
      <c r="AZ93" s="213"/>
      <c r="BA93" s="213"/>
      <c r="BB93" s="213"/>
      <c r="BC93" s="213"/>
      <c r="BD93" s="213"/>
      <c r="BE93" s="213"/>
      <c r="BF93" s="213"/>
      <c r="BG93" s="213"/>
      <c r="BH93" s="213"/>
      <c r="BI93" s="213"/>
      <c r="BJ93" s="213"/>
      <c r="BK93" s="213"/>
      <c r="BL93" s="213"/>
      <c r="BM93" s="213"/>
      <c r="BN93" s="213"/>
      <c r="BO93" s="213"/>
      <c r="BP93" s="213"/>
      <c r="BQ93" s="213"/>
      <c r="BR93" s="213"/>
      <c r="BS93" s="213"/>
      <c r="BT93" s="213"/>
      <c r="BU93" s="213"/>
      <c r="BV93" s="213"/>
      <c r="BW93" s="213"/>
      <c r="BX93" s="214"/>
      <c r="BY93" s="547"/>
      <c r="BZ93" s="548"/>
      <c r="CA93" s="548"/>
      <c r="CB93" s="548"/>
      <c r="CC93" s="548"/>
      <c r="CD93" s="548"/>
      <c r="CE93" s="548"/>
      <c r="CF93" s="548"/>
      <c r="CG93" s="548"/>
      <c r="CH93" s="548"/>
      <c r="CI93" s="548"/>
      <c r="CJ93" s="548"/>
      <c r="CK93" s="548"/>
      <c r="CL93" s="548"/>
      <c r="CM93" s="548"/>
      <c r="CN93" s="548"/>
      <c r="CO93" s="548"/>
      <c r="CP93" s="548"/>
      <c r="CQ93" s="548"/>
      <c r="CR93" s="548"/>
      <c r="CS93" s="548"/>
      <c r="CT93" s="548"/>
      <c r="CU93" s="548"/>
      <c r="CV93" s="548"/>
      <c r="CW93" s="548"/>
      <c r="CX93" s="548"/>
      <c r="CY93" s="548"/>
      <c r="CZ93" s="548"/>
      <c r="DA93" s="548"/>
      <c r="DB93" s="548"/>
      <c r="DC93" s="548"/>
      <c r="DD93" s="548"/>
      <c r="DE93" s="548"/>
      <c r="DF93" s="548"/>
      <c r="DG93" s="548"/>
      <c r="DH93" s="548"/>
      <c r="DI93" s="678"/>
      <c r="DJ93" s="544"/>
      <c r="DK93" s="545"/>
      <c r="DL93" s="545"/>
      <c r="DM93" s="545"/>
      <c r="DN93" s="545"/>
      <c r="DO93" s="545"/>
      <c r="DP93" s="545"/>
      <c r="DQ93" s="545"/>
      <c r="DR93" s="545"/>
      <c r="DS93" s="545"/>
      <c r="DT93" s="545"/>
      <c r="DU93" s="545"/>
      <c r="DV93" s="545"/>
      <c r="DW93" s="545"/>
      <c r="DX93" s="545"/>
      <c r="DY93" s="545"/>
      <c r="DZ93" s="545"/>
      <c r="EA93" s="545"/>
      <c r="EB93" s="545"/>
      <c r="EC93" s="545"/>
      <c r="ED93" s="545"/>
      <c r="EE93" s="545"/>
      <c r="EF93" s="545"/>
      <c r="EG93" s="545"/>
      <c r="EH93" s="545"/>
      <c r="EI93" s="545"/>
      <c r="EJ93" s="545"/>
      <c r="EK93" s="545"/>
      <c r="EL93" s="545"/>
      <c r="EM93" s="545"/>
      <c r="EN93" s="545"/>
      <c r="EO93" s="545"/>
      <c r="EP93" s="545"/>
      <c r="EQ93" s="545"/>
      <c r="ER93" s="545"/>
      <c r="ES93" s="545"/>
      <c r="ET93" s="545"/>
      <c r="EU93" s="545"/>
      <c r="EV93" s="545"/>
      <c r="EW93" s="545"/>
      <c r="EX93" s="545"/>
      <c r="EY93" s="545"/>
      <c r="EZ93" s="545"/>
      <c r="FA93" s="545"/>
      <c r="FB93" s="545"/>
      <c r="FC93" s="545"/>
      <c r="FD93" s="545"/>
      <c r="FE93" s="545"/>
      <c r="FF93" s="545"/>
      <c r="FG93" s="546"/>
    </row>
    <row r="94" spans="2:163" ht="8.65" customHeight="1" x14ac:dyDescent="0.15">
      <c r="B94" s="638"/>
      <c r="C94" s="639"/>
      <c r="D94" s="639"/>
      <c r="E94" s="639"/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G94" s="639"/>
      <c r="AH94" s="639"/>
      <c r="AI94" s="639"/>
      <c r="AJ94" s="639"/>
      <c r="AK94" s="639"/>
      <c r="AL94" s="639"/>
      <c r="AM94" s="639"/>
      <c r="AN94" s="639"/>
      <c r="AO94" s="639"/>
      <c r="AP94" s="639"/>
      <c r="AQ94" s="639"/>
      <c r="AR94" s="639"/>
      <c r="AS94" s="639"/>
      <c r="AT94" s="663"/>
      <c r="AU94" s="657" t="s">
        <v>226</v>
      </c>
      <c r="AV94" s="658"/>
      <c r="AW94" s="658"/>
      <c r="AX94" s="658"/>
      <c r="AY94" s="658"/>
      <c r="AZ94" s="658"/>
      <c r="BA94" s="658"/>
      <c r="BB94" s="658"/>
      <c r="BC94" s="658"/>
      <c r="BD94" s="658"/>
      <c r="BE94" s="658"/>
      <c r="BF94" s="658"/>
      <c r="BG94" s="658"/>
      <c r="BH94" s="658"/>
      <c r="BI94" s="658"/>
      <c r="BJ94" s="658"/>
      <c r="BK94" s="658"/>
      <c r="BL94" s="658"/>
      <c r="BM94" s="658"/>
      <c r="BN94" s="658"/>
      <c r="BO94" s="658"/>
      <c r="BP94" s="658"/>
      <c r="BQ94" s="658"/>
      <c r="BR94" s="658"/>
      <c r="BS94" s="658"/>
      <c r="BT94" s="658"/>
      <c r="BU94" s="658"/>
      <c r="BV94" s="658"/>
      <c r="BW94" s="658"/>
      <c r="BX94" s="659"/>
      <c r="BY94" s="547"/>
      <c r="BZ94" s="548"/>
      <c r="CA94" s="548"/>
      <c r="CB94" s="548"/>
      <c r="CC94" s="548"/>
      <c r="CD94" s="548"/>
      <c r="CE94" s="548"/>
      <c r="CF94" s="548"/>
      <c r="CG94" s="548"/>
      <c r="CH94" s="548"/>
      <c r="CI94" s="548"/>
      <c r="CJ94" s="548"/>
      <c r="CK94" s="548"/>
      <c r="CL94" s="548"/>
      <c r="CM94" s="548"/>
      <c r="CN94" s="548"/>
      <c r="CO94" s="548"/>
      <c r="CP94" s="548"/>
      <c r="CQ94" s="548"/>
      <c r="CR94" s="548"/>
      <c r="CS94" s="548"/>
      <c r="CT94" s="548"/>
      <c r="CU94" s="548"/>
      <c r="CV94" s="548"/>
      <c r="CW94" s="548"/>
      <c r="CX94" s="548"/>
      <c r="CY94" s="548"/>
      <c r="CZ94" s="548"/>
      <c r="DA94" s="548"/>
      <c r="DB94" s="548"/>
      <c r="DC94" s="548"/>
      <c r="DD94" s="548"/>
      <c r="DE94" s="548"/>
      <c r="DF94" s="548"/>
      <c r="DG94" s="548"/>
      <c r="DH94" s="548"/>
      <c r="DI94" s="678"/>
      <c r="DJ94" s="544"/>
      <c r="DK94" s="545"/>
      <c r="DL94" s="545"/>
      <c r="DM94" s="545"/>
      <c r="DN94" s="545"/>
      <c r="DO94" s="545"/>
      <c r="DP94" s="545"/>
      <c r="DQ94" s="545"/>
      <c r="DR94" s="545"/>
      <c r="DS94" s="545"/>
      <c r="DT94" s="545"/>
      <c r="DU94" s="545"/>
      <c r="DV94" s="545"/>
      <c r="DW94" s="545"/>
      <c r="DX94" s="545"/>
      <c r="DY94" s="545"/>
      <c r="DZ94" s="545"/>
      <c r="EA94" s="545"/>
      <c r="EB94" s="545"/>
      <c r="EC94" s="545"/>
      <c r="ED94" s="545"/>
      <c r="EE94" s="545"/>
      <c r="EF94" s="545"/>
      <c r="EG94" s="545"/>
      <c r="EH94" s="545"/>
      <c r="EI94" s="545"/>
      <c r="EJ94" s="545"/>
      <c r="EK94" s="545"/>
      <c r="EL94" s="545"/>
      <c r="EM94" s="545"/>
      <c r="EN94" s="545"/>
      <c r="EO94" s="545"/>
      <c r="EP94" s="545"/>
      <c r="EQ94" s="545"/>
      <c r="ER94" s="545"/>
      <c r="ES94" s="545"/>
      <c r="ET94" s="545"/>
      <c r="EU94" s="545"/>
      <c r="EV94" s="545"/>
      <c r="EW94" s="545"/>
      <c r="EX94" s="545"/>
      <c r="EY94" s="545"/>
      <c r="EZ94" s="545"/>
      <c r="FA94" s="545"/>
      <c r="FB94" s="545"/>
      <c r="FC94" s="545"/>
      <c r="FD94" s="545"/>
      <c r="FE94" s="545"/>
      <c r="FF94" s="545"/>
      <c r="FG94" s="546"/>
    </row>
    <row r="95" spans="2:163" ht="8.65" customHeight="1" x14ac:dyDescent="0.15">
      <c r="B95" s="638"/>
      <c r="C95" s="639"/>
      <c r="D95" s="639"/>
      <c r="E95" s="639"/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G95" s="639"/>
      <c r="AH95" s="639"/>
      <c r="AI95" s="639"/>
      <c r="AJ95" s="639"/>
      <c r="AK95" s="639"/>
      <c r="AL95" s="639"/>
      <c r="AM95" s="639"/>
      <c r="AN95" s="639"/>
      <c r="AO95" s="639"/>
      <c r="AP95" s="639"/>
      <c r="AQ95" s="639"/>
      <c r="AR95" s="639"/>
      <c r="AS95" s="639"/>
      <c r="AT95" s="663"/>
      <c r="AU95" s="657"/>
      <c r="AV95" s="658"/>
      <c r="AW95" s="658"/>
      <c r="AX95" s="658"/>
      <c r="AY95" s="658"/>
      <c r="AZ95" s="658"/>
      <c r="BA95" s="658"/>
      <c r="BB95" s="658"/>
      <c r="BC95" s="658"/>
      <c r="BD95" s="658"/>
      <c r="BE95" s="658"/>
      <c r="BF95" s="658"/>
      <c r="BG95" s="658"/>
      <c r="BH95" s="658"/>
      <c r="BI95" s="658"/>
      <c r="BJ95" s="658"/>
      <c r="BK95" s="658"/>
      <c r="BL95" s="658"/>
      <c r="BM95" s="658"/>
      <c r="BN95" s="658"/>
      <c r="BO95" s="658"/>
      <c r="BP95" s="658"/>
      <c r="BQ95" s="658"/>
      <c r="BR95" s="658"/>
      <c r="BS95" s="658"/>
      <c r="BT95" s="658"/>
      <c r="BU95" s="658"/>
      <c r="BV95" s="658"/>
      <c r="BW95" s="658"/>
      <c r="BX95" s="659"/>
      <c r="BY95" s="547" t="s">
        <v>225</v>
      </c>
      <c r="BZ95" s="548"/>
      <c r="CA95" s="548"/>
      <c r="CB95" s="548"/>
      <c r="CC95" s="548"/>
      <c r="CD95" s="548"/>
      <c r="CE95" s="548"/>
      <c r="CF95" s="548"/>
      <c r="CG95" s="548"/>
      <c r="CH95" s="548"/>
      <c r="CI95" s="548"/>
      <c r="CJ95" s="548" t="s">
        <v>411</v>
      </c>
      <c r="CK95" s="548"/>
      <c r="CL95" s="548"/>
      <c r="CM95" s="548"/>
      <c r="CN95" s="548"/>
      <c r="CO95" s="548"/>
      <c r="CP95" s="548"/>
      <c r="CQ95" s="548"/>
      <c r="CR95" s="548"/>
      <c r="CS95" s="548"/>
      <c r="CT95" s="548"/>
      <c r="CU95" s="548"/>
      <c r="CV95" s="548"/>
      <c r="CW95" s="548"/>
      <c r="CX95" s="548"/>
      <c r="CY95" s="548"/>
      <c r="CZ95" s="548"/>
      <c r="DA95" s="548"/>
      <c r="DB95" s="548"/>
      <c r="DC95" s="548"/>
      <c r="DD95" s="548"/>
      <c r="DE95" s="548"/>
      <c r="DF95" s="548"/>
      <c r="DG95" s="548"/>
      <c r="DH95" s="548"/>
      <c r="DI95" s="678"/>
      <c r="DJ95" s="544" t="s">
        <v>224</v>
      </c>
      <c r="DK95" s="545"/>
      <c r="DL95" s="545"/>
      <c r="DM95" s="545"/>
      <c r="DN95" s="545"/>
      <c r="DO95" s="545"/>
      <c r="DP95" s="545"/>
      <c r="DQ95" s="545"/>
      <c r="DR95" s="545"/>
      <c r="DS95" s="545"/>
      <c r="DT95" s="545"/>
      <c r="DU95" s="545"/>
      <c r="DV95" s="545"/>
      <c r="DW95" s="545"/>
      <c r="DX95" s="545"/>
      <c r="DY95" s="545"/>
      <c r="DZ95" s="545"/>
      <c r="EA95" s="545"/>
      <c r="EB95" s="545"/>
      <c r="EC95" s="545"/>
      <c r="ED95" s="545"/>
      <c r="EE95" s="545"/>
      <c r="EF95" s="545"/>
      <c r="EG95" s="545"/>
      <c r="EH95" s="545"/>
      <c r="EI95" s="545"/>
      <c r="EJ95" s="545"/>
      <c r="EK95" s="545"/>
      <c r="EL95" s="545"/>
      <c r="EM95" s="545"/>
      <c r="EN95" s="545"/>
      <c r="EO95" s="545"/>
      <c r="EP95" s="545"/>
      <c r="EQ95" s="545"/>
      <c r="ER95" s="545"/>
      <c r="ES95" s="545"/>
      <c r="ET95" s="545"/>
      <c r="EU95" s="545"/>
      <c r="EV95" s="545"/>
      <c r="EW95" s="545"/>
      <c r="EX95" s="545"/>
      <c r="EY95" s="545"/>
      <c r="EZ95" s="545"/>
      <c r="FA95" s="545"/>
      <c r="FB95" s="545"/>
      <c r="FC95" s="545"/>
      <c r="FD95" s="545"/>
      <c r="FE95" s="545"/>
      <c r="FF95" s="545"/>
      <c r="FG95" s="546"/>
    </row>
    <row r="96" spans="2:163" ht="8.65" customHeight="1" x14ac:dyDescent="0.15">
      <c r="B96" s="640"/>
      <c r="C96" s="641"/>
      <c r="D96" s="641"/>
      <c r="E96" s="641"/>
      <c r="F96" s="641"/>
      <c r="G96" s="641"/>
      <c r="H96" s="641"/>
      <c r="I96" s="641"/>
      <c r="J96" s="641"/>
      <c r="K96" s="641"/>
      <c r="L96" s="641"/>
      <c r="M96" s="641"/>
      <c r="N96" s="641"/>
      <c r="O96" s="641"/>
      <c r="P96" s="641"/>
      <c r="Q96" s="641"/>
      <c r="R96" s="641"/>
      <c r="S96" s="641"/>
      <c r="T96" s="641"/>
      <c r="U96" s="641"/>
      <c r="V96" s="641"/>
      <c r="W96" s="641"/>
      <c r="X96" s="641"/>
      <c r="Y96" s="641"/>
      <c r="Z96" s="641"/>
      <c r="AA96" s="641"/>
      <c r="AB96" s="641"/>
      <c r="AC96" s="641"/>
      <c r="AD96" s="641"/>
      <c r="AE96" s="641"/>
      <c r="AF96" s="641"/>
      <c r="AG96" s="641"/>
      <c r="AH96" s="641"/>
      <c r="AI96" s="641"/>
      <c r="AJ96" s="641"/>
      <c r="AK96" s="641"/>
      <c r="AL96" s="641"/>
      <c r="AM96" s="641"/>
      <c r="AN96" s="641"/>
      <c r="AO96" s="641"/>
      <c r="AP96" s="641"/>
      <c r="AQ96" s="641"/>
      <c r="AR96" s="641"/>
      <c r="AS96" s="641"/>
      <c r="AT96" s="664"/>
      <c r="AU96" s="657" t="s">
        <v>334</v>
      </c>
      <c r="AV96" s="658"/>
      <c r="AW96" s="658"/>
      <c r="AX96" s="658"/>
      <c r="AY96" s="658"/>
      <c r="AZ96" s="658"/>
      <c r="BA96" s="658"/>
      <c r="BB96" s="658"/>
      <c r="BC96" s="658"/>
      <c r="BD96" s="658"/>
      <c r="BE96" s="658"/>
      <c r="BF96" s="658"/>
      <c r="BG96" s="658"/>
      <c r="BH96" s="658"/>
      <c r="BI96" s="658"/>
      <c r="BJ96" s="658"/>
      <c r="BK96" s="658"/>
      <c r="BL96" s="658"/>
      <c r="BM96" s="658"/>
      <c r="BN96" s="658"/>
      <c r="BO96" s="658"/>
      <c r="BP96" s="658"/>
      <c r="BQ96" s="658"/>
      <c r="BR96" s="658"/>
      <c r="BS96" s="658"/>
      <c r="BT96" s="658"/>
      <c r="BU96" s="658"/>
      <c r="BV96" s="658"/>
      <c r="BW96" s="658"/>
      <c r="BX96" s="659"/>
      <c r="BY96" s="547"/>
      <c r="BZ96" s="548"/>
      <c r="CA96" s="548"/>
      <c r="CB96" s="548"/>
      <c r="CC96" s="548"/>
      <c r="CD96" s="548"/>
      <c r="CE96" s="548"/>
      <c r="CF96" s="548"/>
      <c r="CG96" s="548"/>
      <c r="CH96" s="548"/>
      <c r="CI96" s="548"/>
      <c r="CJ96" s="548"/>
      <c r="CK96" s="548"/>
      <c r="CL96" s="548"/>
      <c r="CM96" s="548"/>
      <c r="CN96" s="548"/>
      <c r="CO96" s="548"/>
      <c r="CP96" s="548"/>
      <c r="CQ96" s="548"/>
      <c r="CR96" s="548"/>
      <c r="CS96" s="548"/>
      <c r="CT96" s="548"/>
      <c r="CU96" s="548"/>
      <c r="CV96" s="548"/>
      <c r="CW96" s="548"/>
      <c r="CX96" s="548"/>
      <c r="CY96" s="548"/>
      <c r="CZ96" s="548"/>
      <c r="DA96" s="548"/>
      <c r="DB96" s="548"/>
      <c r="DC96" s="548"/>
      <c r="DD96" s="548"/>
      <c r="DE96" s="548"/>
      <c r="DF96" s="548"/>
      <c r="DG96" s="548"/>
      <c r="DH96" s="548"/>
      <c r="DI96" s="678"/>
      <c r="DJ96" s="544"/>
      <c r="DK96" s="545"/>
      <c r="DL96" s="545"/>
      <c r="DM96" s="545"/>
      <c r="DN96" s="545"/>
      <c r="DO96" s="545"/>
      <c r="DP96" s="545"/>
      <c r="DQ96" s="545"/>
      <c r="DR96" s="545"/>
      <c r="DS96" s="545"/>
      <c r="DT96" s="545"/>
      <c r="DU96" s="545"/>
      <c r="DV96" s="545"/>
      <c r="DW96" s="545"/>
      <c r="DX96" s="545"/>
      <c r="DY96" s="545"/>
      <c r="DZ96" s="545"/>
      <c r="EA96" s="545"/>
      <c r="EB96" s="545"/>
      <c r="EC96" s="545"/>
      <c r="ED96" s="545"/>
      <c r="EE96" s="545"/>
      <c r="EF96" s="545"/>
      <c r="EG96" s="545"/>
      <c r="EH96" s="545"/>
      <c r="EI96" s="545"/>
      <c r="EJ96" s="545"/>
      <c r="EK96" s="545"/>
      <c r="EL96" s="545"/>
      <c r="EM96" s="545"/>
      <c r="EN96" s="545"/>
      <c r="EO96" s="545"/>
      <c r="EP96" s="545"/>
      <c r="EQ96" s="545"/>
      <c r="ER96" s="545"/>
      <c r="ES96" s="545"/>
      <c r="ET96" s="545"/>
      <c r="EU96" s="545"/>
      <c r="EV96" s="545"/>
      <c r="EW96" s="545"/>
      <c r="EX96" s="545"/>
      <c r="EY96" s="545"/>
      <c r="EZ96" s="545"/>
      <c r="FA96" s="545"/>
      <c r="FB96" s="545"/>
      <c r="FC96" s="545"/>
      <c r="FD96" s="545"/>
      <c r="FE96" s="545"/>
      <c r="FF96" s="545"/>
      <c r="FG96" s="546"/>
    </row>
    <row r="97" spans="2:163" ht="8.65" customHeight="1" x14ac:dyDescent="0.15">
      <c r="B97" s="683" t="s">
        <v>420</v>
      </c>
      <c r="C97" s="684"/>
      <c r="D97" s="684"/>
      <c r="E97" s="684"/>
      <c r="F97" s="684"/>
      <c r="G97" s="684"/>
      <c r="H97" s="684"/>
      <c r="I97" s="684"/>
      <c r="J97" s="684"/>
      <c r="K97" s="684"/>
      <c r="L97" s="684"/>
      <c r="M97" s="684"/>
      <c r="N97" s="684"/>
      <c r="O97" s="684"/>
      <c r="P97" s="684"/>
      <c r="Q97" s="684"/>
      <c r="R97" s="685" t="s">
        <v>441</v>
      </c>
      <c r="S97" s="685"/>
      <c r="T97" s="685"/>
      <c r="U97" s="685"/>
      <c r="V97" s="685"/>
      <c r="W97" s="685"/>
      <c r="X97" s="685"/>
      <c r="Y97" s="685"/>
      <c r="Z97" s="685"/>
      <c r="AA97" s="685"/>
      <c r="AB97" s="685"/>
      <c r="AC97" s="685"/>
      <c r="AD97" s="685"/>
      <c r="AE97" s="685"/>
      <c r="AF97" s="685"/>
      <c r="AG97" s="685"/>
      <c r="AH97" s="722" t="s">
        <v>223</v>
      </c>
      <c r="AI97" s="722"/>
      <c r="AJ97" s="722"/>
      <c r="AK97" s="722"/>
      <c r="AL97" s="722"/>
      <c r="AM97" s="722"/>
      <c r="AN97" s="722"/>
      <c r="AO97" s="722"/>
      <c r="AP97" s="722"/>
      <c r="AQ97" s="722"/>
      <c r="AR97" s="722"/>
      <c r="AS97" s="722"/>
      <c r="AT97" s="723"/>
      <c r="AU97" s="657"/>
      <c r="AV97" s="658"/>
      <c r="AW97" s="658"/>
      <c r="AX97" s="658"/>
      <c r="AY97" s="658"/>
      <c r="AZ97" s="658"/>
      <c r="BA97" s="658"/>
      <c r="BB97" s="658"/>
      <c r="BC97" s="658"/>
      <c r="BD97" s="658"/>
      <c r="BE97" s="658"/>
      <c r="BF97" s="658"/>
      <c r="BG97" s="658"/>
      <c r="BH97" s="658"/>
      <c r="BI97" s="658"/>
      <c r="BJ97" s="658"/>
      <c r="BK97" s="658"/>
      <c r="BL97" s="658"/>
      <c r="BM97" s="658"/>
      <c r="BN97" s="658"/>
      <c r="BO97" s="658"/>
      <c r="BP97" s="658"/>
      <c r="BQ97" s="658"/>
      <c r="BR97" s="658"/>
      <c r="BS97" s="658"/>
      <c r="BT97" s="658"/>
      <c r="BU97" s="658"/>
      <c r="BV97" s="658"/>
      <c r="BW97" s="658"/>
      <c r="BX97" s="659"/>
      <c r="BY97" s="547"/>
      <c r="BZ97" s="548"/>
      <c r="CA97" s="548"/>
      <c r="CB97" s="548"/>
      <c r="CC97" s="548"/>
      <c r="CD97" s="548"/>
      <c r="CE97" s="548"/>
      <c r="CF97" s="548"/>
      <c r="CG97" s="548"/>
      <c r="CH97" s="548"/>
      <c r="CI97" s="548"/>
      <c r="CJ97" s="548"/>
      <c r="CK97" s="548"/>
      <c r="CL97" s="548"/>
      <c r="CM97" s="548"/>
      <c r="CN97" s="548"/>
      <c r="CO97" s="548"/>
      <c r="CP97" s="548"/>
      <c r="CQ97" s="548"/>
      <c r="CR97" s="548"/>
      <c r="CS97" s="548"/>
      <c r="CT97" s="548"/>
      <c r="CU97" s="548"/>
      <c r="CV97" s="548"/>
      <c r="CW97" s="548"/>
      <c r="CX97" s="548"/>
      <c r="CY97" s="548"/>
      <c r="CZ97" s="548"/>
      <c r="DA97" s="548"/>
      <c r="DB97" s="548"/>
      <c r="DC97" s="548"/>
      <c r="DD97" s="548"/>
      <c r="DE97" s="548"/>
      <c r="DF97" s="548"/>
      <c r="DG97" s="548"/>
      <c r="DH97" s="548"/>
      <c r="DI97" s="678"/>
      <c r="DJ97" s="544"/>
      <c r="DK97" s="545"/>
      <c r="DL97" s="545"/>
      <c r="DM97" s="545"/>
      <c r="DN97" s="545"/>
      <c r="DO97" s="545"/>
      <c r="DP97" s="545"/>
      <c r="DQ97" s="545"/>
      <c r="DR97" s="545"/>
      <c r="DS97" s="545"/>
      <c r="DT97" s="545"/>
      <c r="DU97" s="545"/>
      <c r="DV97" s="545"/>
      <c r="DW97" s="545"/>
      <c r="DX97" s="545"/>
      <c r="DY97" s="545"/>
      <c r="DZ97" s="545"/>
      <c r="EA97" s="545"/>
      <c r="EB97" s="545"/>
      <c r="EC97" s="545"/>
      <c r="ED97" s="545"/>
      <c r="EE97" s="545"/>
      <c r="EF97" s="545"/>
      <c r="EG97" s="545"/>
      <c r="EH97" s="545"/>
      <c r="EI97" s="545"/>
      <c r="EJ97" s="545"/>
      <c r="EK97" s="545"/>
      <c r="EL97" s="545"/>
      <c r="EM97" s="545"/>
      <c r="EN97" s="545"/>
      <c r="EO97" s="545"/>
      <c r="EP97" s="545"/>
      <c r="EQ97" s="545"/>
      <c r="ER97" s="545"/>
      <c r="ES97" s="545"/>
      <c r="ET97" s="545"/>
      <c r="EU97" s="545"/>
      <c r="EV97" s="545"/>
      <c r="EW97" s="545"/>
      <c r="EX97" s="545"/>
      <c r="EY97" s="545"/>
      <c r="EZ97" s="545"/>
      <c r="FA97" s="545"/>
      <c r="FB97" s="545"/>
      <c r="FC97" s="545"/>
      <c r="FD97" s="545"/>
      <c r="FE97" s="545"/>
      <c r="FF97" s="545"/>
      <c r="FG97" s="546"/>
    </row>
    <row r="98" spans="2:163" ht="8.65" customHeight="1" x14ac:dyDescent="0.15">
      <c r="B98" s="683"/>
      <c r="C98" s="684"/>
      <c r="D98" s="684"/>
      <c r="E98" s="684"/>
      <c r="F98" s="684"/>
      <c r="G98" s="684"/>
      <c r="H98" s="684"/>
      <c r="I98" s="684"/>
      <c r="J98" s="684"/>
      <c r="K98" s="684"/>
      <c r="L98" s="684"/>
      <c r="M98" s="684"/>
      <c r="N98" s="684"/>
      <c r="O98" s="684"/>
      <c r="P98" s="684"/>
      <c r="Q98" s="684"/>
      <c r="R98" s="685"/>
      <c r="S98" s="685"/>
      <c r="T98" s="685"/>
      <c r="U98" s="685"/>
      <c r="V98" s="685"/>
      <c r="W98" s="685"/>
      <c r="X98" s="685"/>
      <c r="Y98" s="685"/>
      <c r="Z98" s="685"/>
      <c r="AA98" s="685"/>
      <c r="AB98" s="685"/>
      <c r="AC98" s="685"/>
      <c r="AD98" s="685"/>
      <c r="AE98" s="685"/>
      <c r="AF98" s="685"/>
      <c r="AG98" s="685"/>
      <c r="AH98" s="722"/>
      <c r="AI98" s="722"/>
      <c r="AJ98" s="722"/>
      <c r="AK98" s="722"/>
      <c r="AL98" s="722"/>
      <c r="AM98" s="722"/>
      <c r="AN98" s="722"/>
      <c r="AO98" s="722"/>
      <c r="AP98" s="722"/>
      <c r="AQ98" s="722"/>
      <c r="AR98" s="722"/>
      <c r="AS98" s="722"/>
      <c r="AT98" s="723"/>
      <c r="AU98" s="657" t="s">
        <v>222</v>
      </c>
      <c r="AV98" s="658"/>
      <c r="AW98" s="658"/>
      <c r="AX98" s="658"/>
      <c r="AY98" s="658"/>
      <c r="AZ98" s="658"/>
      <c r="BA98" s="658"/>
      <c r="BB98" s="658"/>
      <c r="BC98" s="658"/>
      <c r="BD98" s="658"/>
      <c r="BE98" s="658"/>
      <c r="BF98" s="658"/>
      <c r="BG98" s="658"/>
      <c r="BH98" s="658"/>
      <c r="BI98" s="658"/>
      <c r="BJ98" s="658"/>
      <c r="BK98" s="658"/>
      <c r="BL98" s="658"/>
      <c r="BM98" s="658"/>
      <c r="BN98" s="658"/>
      <c r="BO98" s="658"/>
      <c r="BP98" s="658"/>
      <c r="BQ98" s="658"/>
      <c r="BR98" s="658"/>
      <c r="BS98" s="658"/>
      <c r="BT98" s="658"/>
      <c r="BU98" s="658"/>
      <c r="BV98" s="658"/>
      <c r="BW98" s="658"/>
      <c r="BX98" s="659"/>
      <c r="BY98" s="547"/>
      <c r="BZ98" s="548"/>
      <c r="CA98" s="548"/>
      <c r="CB98" s="548"/>
      <c r="CC98" s="548"/>
      <c r="CD98" s="548"/>
      <c r="CE98" s="548"/>
      <c r="CF98" s="548"/>
      <c r="CG98" s="548"/>
      <c r="CH98" s="548"/>
      <c r="CI98" s="548"/>
      <c r="CJ98" s="548"/>
      <c r="CK98" s="548"/>
      <c r="CL98" s="548"/>
      <c r="CM98" s="548"/>
      <c r="CN98" s="548"/>
      <c r="CO98" s="548"/>
      <c r="CP98" s="548"/>
      <c r="CQ98" s="548"/>
      <c r="CR98" s="548"/>
      <c r="CS98" s="548"/>
      <c r="CT98" s="548"/>
      <c r="CU98" s="548"/>
      <c r="CV98" s="548"/>
      <c r="CW98" s="548"/>
      <c r="CX98" s="548"/>
      <c r="CY98" s="548"/>
      <c r="CZ98" s="548"/>
      <c r="DA98" s="548"/>
      <c r="DB98" s="548"/>
      <c r="DC98" s="548"/>
      <c r="DD98" s="548"/>
      <c r="DE98" s="548"/>
      <c r="DF98" s="548"/>
      <c r="DG98" s="548"/>
      <c r="DH98" s="548"/>
      <c r="DI98" s="678"/>
      <c r="DJ98" s="544" t="s">
        <v>221</v>
      </c>
      <c r="DK98" s="608"/>
      <c r="DL98" s="608"/>
      <c r="DM98" s="608"/>
      <c r="DN98" s="608"/>
      <c r="DO98" s="608"/>
      <c r="DP98" s="608"/>
      <c r="DQ98" s="608"/>
      <c r="DR98" s="608"/>
      <c r="DS98" s="608"/>
      <c r="DT98" s="608"/>
      <c r="DU98" s="608"/>
      <c r="DV98" s="608"/>
      <c r="DW98" s="608"/>
      <c r="DX98" s="608"/>
      <c r="DY98" s="608"/>
      <c r="DZ98" s="608"/>
      <c r="EA98" s="608"/>
      <c r="EB98" s="608"/>
      <c r="EC98" s="608"/>
      <c r="ED98" s="608"/>
      <c r="EE98" s="608"/>
      <c r="EF98" s="608"/>
      <c r="EG98" s="608"/>
      <c r="EH98" s="608"/>
      <c r="EI98" s="608"/>
      <c r="EJ98" s="608"/>
      <c r="EK98" s="608"/>
      <c r="EL98" s="608"/>
      <c r="EM98" s="608"/>
      <c r="EN98" s="608"/>
      <c r="EO98" s="608"/>
      <c r="EP98" s="608"/>
      <c r="EQ98" s="608"/>
      <c r="ER98" s="608"/>
      <c r="ES98" s="608"/>
      <c r="ET98" s="608"/>
      <c r="EU98" s="608"/>
      <c r="EV98" s="608"/>
      <c r="EW98" s="608"/>
      <c r="EX98" s="608"/>
      <c r="EY98" s="608"/>
      <c r="EZ98" s="608"/>
      <c r="FA98" s="608"/>
      <c r="FB98" s="608"/>
      <c r="FC98" s="608"/>
      <c r="FD98" s="608"/>
      <c r="FE98" s="608"/>
      <c r="FF98" s="608"/>
      <c r="FG98" s="609"/>
    </row>
    <row r="99" spans="2:163" ht="8.65" customHeight="1" x14ac:dyDescent="0.15">
      <c r="B99" s="660" t="s">
        <v>333</v>
      </c>
      <c r="C99" s="661"/>
      <c r="D99" s="661"/>
      <c r="E99" s="661"/>
      <c r="F99" s="661"/>
      <c r="G99" s="661"/>
      <c r="H99" s="661"/>
      <c r="I99" s="661"/>
      <c r="J99" s="661"/>
      <c r="K99" s="661"/>
      <c r="L99" s="661"/>
      <c r="M99" s="661"/>
      <c r="N99" s="661"/>
      <c r="O99" s="661"/>
      <c r="P99" s="661"/>
      <c r="Q99" s="661"/>
      <c r="R99" s="661"/>
      <c r="S99" s="661"/>
      <c r="T99" s="661"/>
      <c r="U99" s="661"/>
      <c r="V99" s="661"/>
      <c r="W99" s="661"/>
      <c r="X99" s="661"/>
      <c r="Y99" s="661"/>
      <c r="Z99" s="661"/>
      <c r="AA99" s="661"/>
      <c r="AB99" s="661"/>
      <c r="AC99" s="661"/>
      <c r="AD99" s="661"/>
      <c r="AE99" s="661"/>
      <c r="AF99" s="661"/>
      <c r="AG99" s="661"/>
      <c r="AH99" s="661"/>
      <c r="AI99" s="661"/>
      <c r="AJ99" s="661"/>
      <c r="AK99" s="661"/>
      <c r="AL99" s="661"/>
      <c r="AM99" s="661"/>
      <c r="AN99" s="661"/>
      <c r="AO99" s="661"/>
      <c r="AP99" s="661"/>
      <c r="AQ99" s="661"/>
      <c r="AR99" s="661"/>
      <c r="AS99" s="661"/>
      <c r="AT99" s="661"/>
      <c r="AU99" s="657"/>
      <c r="AV99" s="658"/>
      <c r="AW99" s="658"/>
      <c r="AX99" s="658"/>
      <c r="AY99" s="658"/>
      <c r="AZ99" s="658"/>
      <c r="BA99" s="658"/>
      <c r="BB99" s="658"/>
      <c r="BC99" s="658"/>
      <c r="BD99" s="658"/>
      <c r="BE99" s="658"/>
      <c r="BF99" s="658"/>
      <c r="BG99" s="658"/>
      <c r="BH99" s="658"/>
      <c r="BI99" s="658"/>
      <c r="BJ99" s="658"/>
      <c r="BK99" s="658"/>
      <c r="BL99" s="658"/>
      <c r="BM99" s="658"/>
      <c r="BN99" s="658"/>
      <c r="BO99" s="658"/>
      <c r="BP99" s="658"/>
      <c r="BQ99" s="658"/>
      <c r="BR99" s="658"/>
      <c r="BS99" s="658"/>
      <c r="BT99" s="658"/>
      <c r="BU99" s="658"/>
      <c r="BV99" s="658"/>
      <c r="BW99" s="658"/>
      <c r="BX99" s="659"/>
      <c r="BY99" s="547" t="s">
        <v>332</v>
      </c>
      <c r="BZ99" s="548"/>
      <c r="CA99" s="548"/>
      <c r="CB99" s="548"/>
      <c r="CC99" s="548"/>
      <c r="CD99" s="548"/>
      <c r="CE99" s="548"/>
      <c r="CF99" s="548"/>
      <c r="CG99" s="548"/>
      <c r="CH99" s="548"/>
      <c r="CI99" s="548"/>
      <c r="CJ99" s="548" t="s">
        <v>412</v>
      </c>
      <c r="CK99" s="548"/>
      <c r="CL99" s="548"/>
      <c r="CM99" s="548"/>
      <c r="CN99" s="548"/>
      <c r="CO99" s="548"/>
      <c r="CP99" s="548"/>
      <c r="CQ99" s="548"/>
      <c r="CR99" s="548"/>
      <c r="CS99" s="548"/>
      <c r="CT99" s="548"/>
      <c r="CU99" s="548"/>
      <c r="CV99" s="548"/>
      <c r="CW99" s="548"/>
      <c r="CX99" s="548"/>
      <c r="CY99" s="548"/>
      <c r="CZ99" s="548"/>
      <c r="DA99" s="548"/>
      <c r="DB99" s="548"/>
      <c r="DC99" s="548"/>
      <c r="DD99" s="548"/>
      <c r="DE99" s="548"/>
      <c r="DF99" s="548"/>
      <c r="DG99" s="548"/>
      <c r="DH99" s="548"/>
      <c r="DI99" s="678"/>
      <c r="DJ99" s="607"/>
      <c r="DK99" s="608"/>
      <c r="DL99" s="608"/>
      <c r="DM99" s="608"/>
      <c r="DN99" s="608"/>
      <c r="DO99" s="608"/>
      <c r="DP99" s="608"/>
      <c r="DQ99" s="608"/>
      <c r="DR99" s="608"/>
      <c r="DS99" s="608"/>
      <c r="DT99" s="608"/>
      <c r="DU99" s="608"/>
      <c r="DV99" s="608"/>
      <c r="DW99" s="608"/>
      <c r="DX99" s="608"/>
      <c r="DY99" s="608"/>
      <c r="DZ99" s="608"/>
      <c r="EA99" s="608"/>
      <c r="EB99" s="608"/>
      <c r="EC99" s="608"/>
      <c r="ED99" s="608"/>
      <c r="EE99" s="608"/>
      <c r="EF99" s="608"/>
      <c r="EG99" s="608"/>
      <c r="EH99" s="608"/>
      <c r="EI99" s="608"/>
      <c r="EJ99" s="608"/>
      <c r="EK99" s="608"/>
      <c r="EL99" s="608"/>
      <c r="EM99" s="608"/>
      <c r="EN99" s="608"/>
      <c r="EO99" s="608"/>
      <c r="EP99" s="608"/>
      <c r="EQ99" s="608"/>
      <c r="ER99" s="608"/>
      <c r="ES99" s="608"/>
      <c r="ET99" s="608"/>
      <c r="EU99" s="608"/>
      <c r="EV99" s="608"/>
      <c r="EW99" s="608"/>
      <c r="EX99" s="608"/>
      <c r="EY99" s="608"/>
      <c r="EZ99" s="608"/>
      <c r="FA99" s="608"/>
      <c r="FB99" s="608"/>
      <c r="FC99" s="608"/>
      <c r="FD99" s="608"/>
      <c r="FE99" s="608"/>
      <c r="FF99" s="608"/>
      <c r="FG99" s="609"/>
    </row>
    <row r="100" spans="2:163" ht="8.65" customHeight="1" x14ac:dyDescent="0.15">
      <c r="B100" s="544"/>
      <c r="C100" s="545"/>
      <c r="D100" s="545"/>
      <c r="E100" s="545"/>
      <c r="F100" s="545"/>
      <c r="G100" s="545"/>
      <c r="H100" s="545"/>
      <c r="I100" s="545"/>
      <c r="J100" s="545"/>
      <c r="K100" s="545"/>
      <c r="L100" s="545"/>
      <c r="M100" s="545"/>
      <c r="N100" s="545"/>
      <c r="O100" s="545"/>
      <c r="P100" s="545"/>
      <c r="Q100" s="545"/>
      <c r="R100" s="545"/>
      <c r="S100" s="545"/>
      <c r="T100" s="545"/>
      <c r="U100" s="545"/>
      <c r="V100" s="545"/>
      <c r="W100" s="545"/>
      <c r="X100" s="545"/>
      <c r="Y100" s="545"/>
      <c r="Z100" s="545"/>
      <c r="AA100" s="545"/>
      <c r="AB100" s="545"/>
      <c r="AC100" s="545"/>
      <c r="AD100" s="545"/>
      <c r="AE100" s="545"/>
      <c r="AF100" s="545"/>
      <c r="AG100" s="545"/>
      <c r="AH100" s="545"/>
      <c r="AI100" s="545"/>
      <c r="AJ100" s="545"/>
      <c r="AK100" s="545"/>
      <c r="AL100" s="545"/>
      <c r="AM100" s="545"/>
      <c r="AN100" s="545"/>
      <c r="AO100" s="545"/>
      <c r="AP100" s="545"/>
      <c r="AQ100" s="545"/>
      <c r="AR100" s="545"/>
      <c r="AS100" s="545"/>
      <c r="AT100" s="545"/>
      <c r="AU100" s="215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  <c r="BI100" s="216"/>
      <c r="BJ100" s="216"/>
      <c r="BK100" s="216"/>
      <c r="BL100" s="216"/>
      <c r="BM100" s="216"/>
      <c r="BN100" s="216"/>
      <c r="BO100" s="216"/>
      <c r="BP100" s="216"/>
      <c r="BQ100" s="216"/>
      <c r="BR100" s="216"/>
      <c r="BS100" s="216"/>
      <c r="BT100" s="216"/>
      <c r="BU100" s="216"/>
      <c r="BV100" s="216"/>
      <c r="BW100" s="216"/>
      <c r="BX100" s="217"/>
      <c r="BY100" s="547"/>
      <c r="BZ100" s="548"/>
      <c r="CA100" s="548"/>
      <c r="CB100" s="548"/>
      <c r="CC100" s="548"/>
      <c r="CD100" s="548"/>
      <c r="CE100" s="548"/>
      <c r="CF100" s="548"/>
      <c r="CG100" s="548"/>
      <c r="CH100" s="548"/>
      <c r="CI100" s="548"/>
      <c r="CJ100" s="548"/>
      <c r="CK100" s="548"/>
      <c r="CL100" s="548"/>
      <c r="CM100" s="548"/>
      <c r="CN100" s="548"/>
      <c r="CO100" s="548"/>
      <c r="CP100" s="548"/>
      <c r="CQ100" s="548"/>
      <c r="CR100" s="548"/>
      <c r="CS100" s="548"/>
      <c r="CT100" s="548"/>
      <c r="CU100" s="548"/>
      <c r="CV100" s="548"/>
      <c r="CW100" s="548"/>
      <c r="CX100" s="548"/>
      <c r="CY100" s="548"/>
      <c r="CZ100" s="548"/>
      <c r="DA100" s="548"/>
      <c r="DB100" s="548"/>
      <c r="DC100" s="548"/>
      <c r="DD100" s="548"/>
      <c r="DE100" s="548"/>
      <c r="DF100" s="548"/>
      <c r="DG100" s="548"/>
      <c r="DH100" s="548"/>
      <c r="DI100" s="678"/>
      <c r="DJ100" s="607"/>
      <c r="DK100" s="608"/>
      <c r="DL100" s="608"/>
      <c r="DM100" s="608"/>
      <c r="DN100" s="608"/>
      <c r="DO100" s="608"/>
      <c r="DP100" s="608"/>
      <c r="DQ100" s="608"/>
      <c r="DR100" s="608"/>
      <c r="DS100" s="608"/>
      <c r="DT100" s="608"/>
      <c r="DU100" s="608"/>
      <c r="DV100" s="608"/>
      <c r="DW100" s="608"/>
      <c r="DX100" s="608"/>
      <c r="DY100" s="608"/>
      <c r="DZ100" s="608"/>
      <c r="EA100" s="608"/>
      <c r="EB100" s="608"/>
      <c r="EC100" s="608"/>
      <c r="ED100" s="608"/>
      <c r="EE100" s="608"/>
      <c r="EF100" s="608"/>
      <c r="EG100" s="608"/>
      <c r="EH100" s="608"/>
      <c r="EI100" s="608"/>
      <c r="EJ100" s="608"/>
      <c r="EK100" s="608"/>
      <c r="EL100" s="608"/>
      <c r="EM100" s="608"/>
      <c r="EN100" s="608"/>
      <c r="EO100" s="608"/>
      <c r="EP100" s="608"/>
      <c r="EQ100" s="608"/>
      <c r="ER100" s="608"/>
      <c r="ES100" s="608"/>
      <c r="ET100" s="608"/>
      <c r="EU100" s="608"/>
      <c r="EV100" s="608"/>
      <c r="EW100" s="608"/>
      <c r="EX100" s="608"/>
      <c r="EY100" s="608"/>
      <c r="EZ100" s="608"/>
      <c r="FA100" s="608"/>
      <c r="FB100" s="608"/>
      <c r="FC100" s="608"/>
      <c r="FD100" s="608"/>
      <c r="FE100" s="608"/>
      <c r="FF100" s="608"/>
      <c r="FG100" s="609"/>
    </row>
    <row r="101" spans="2:163" ht="8.65" customHeight="1" x14ac:dyDescent="0.15">
      <c r="B101" s="679" t="s">
        <v>407</v>
      </c>
      <c r="C101" s="680"/>
      <c r="D101" s="680"/>
      <c r="E101" s="680"/>
      <c r="F101" s="680"/>
      <c r="G101" s="680"/>
      <c r="H101" s="680"/>
      <c r="I101" s="680"/>
      <c r="J101" s="680"/>
      <c r="K101" s="680"/>
      <c r="L101" s="680"/>
      <c r="M101" s="680"/>
      <c r="N101" s="680"/>
      <c r="O101" s="680"/>
      <c r="P101" s="680"/>
      <c r="Q101" s="680"/>
      <c r="R101" s="680"/>
      <c r="S101" s="680"/>
      <c r="T101" s="680"/>
      <c r="U101" s="680"/>
      <c r="V101" s="680"/>
      <c r="W101" s="680"/>
      <c r="X101" s="680"/>
      <c r="Y101" s="680"/>
      <c r="Z101" s="680"/>
      <c r="AA101" s="680"/>
      <c r="AB101" s="680"/>
      <c r="AC101" s="680"/>
      <c r="AD101" s="680"/>
      <c r="AE101" s="680"/>
      <c r="AF101" s="680"/>
      <c r="AG101" s="680"/>
      <c r="AH101" s="680"/>
      <c r="AI101" s="680"/>
      <c r="AJ101" s="680"/>
      <c r="AK101" s="680"/>
      <c r="AL101" s="680"/>
      <c r="AM101" s="680"/>
      <c r="AN101" s="680"/>
      <c r="AO101" s="680"/>
      <c r="AP101" s="680"/>
      <c r="AQ101" s="680"/>
      <c r="AR101" s="680"/>
      <c r="AS101" s="680"/>
      <c r="AT101" s="680"/>
      <c r="AU101" s="672" t="s">
        <v>220</v>
      </c>
      <c r="AV101" s="673"/>
      <c r="AW101" s="673"/>
      <c r="AX101" s="673"/>
      <c r="AY101" s="673"/>
      <c r="AZ101" s="673"/>
      <c r="BA101" s="673"/>
      <c r="BB101" s="673"/>
      <c r="BC101" s="673"/>
      <c r="BD101" s="673"/>
      <c r="BE101" s="673"/>
      <c r="BF101" s="673"/>
      <c r="BG101" s="673"/>
      <c r="BH101" s="673"/>
      <c r="BI101" s="673"/>
      <c r="BJ101" s="673"/>
      <c r="BK101" s="673"/>
      <c r="BL101" s="673"/>
      <c r="BM101" s="673"/>
      <c r="BN101" s="673"/>
      <c r="BO101" s="673"/>
      <c r="BP101" s="673"/>
      <c r="BQ101" s="673"/>
      <c r="BR101" s="673"/>
      <c r="BS101" s="673"/>
      <c r="BT101" s="673"/>
      <c r="BU101" s="673"/>
      <c r="BV101" s="673"/>
      <c r="BW101" s="673"/>
      <c r="BX101" s="674"/>
      <c r="BY101" s="547"/>
      <c r="BZ101" s="548"/>
      <c r="CA101" s="548"/>
      <c r="CB101" s="548"/>
      <c r="CC101" s="548"/>
      <c r="CD101" s="548"/>
      <c r="CE101" s="548"/>
      <c r="CF101" s="548"/>
      <c r="CG101" s="548"/>
      <c r="CH101" s="548"/>
      <c r="CI101" s="548"/>
      <c r="CJ101" s="548"/>
      <c r="CK101" s="548"/>
      <c r="CL101" s="548"/>
      <c r="CM101" s="548"/>
      <c r="CN101" s="548"/>
      <c r="CO101" s="548"/>
      <c r="CP101" s="548"/>
      <c r="CQ101" s="548"/>
      <c r="CR101" s="548"/>
      <c r="CS101" s="548"/>
      <c r="CT101" s="548"/>
      <c r="CU101" s="548"/>
      <c r="CV101" s="548"/>
      <c r="CW101" s="548"/>
      <c r="CX101" s="548"/>
      <c r="CY101" s="548"/>
      <c r="CZ101" s="548"/>
      <c r="DA101" s="548"/>
      <c r="DB101" s="548"/>
      <c r="DC101" s="548"/>
      <c r="DD101" s="548"/>
      <c r="DE101" s="548"/>
      <c r="DF101" s="548"/>
      <c r="DG101" s="548"/>
      <c r="DH101" s="548"/>
      <c r="DI101" s="678"/>
      <c r="DJ101" s="607" t="s">
        <v>331</v>
      </c>
      <c r="DK101" s="608"/>
      <c r="DL101" s="608"/>
      <c r="DM101" s="608"/>
      <c r="DN101" s="608"/>
      <c r="DO101" s="608"/>
      <c r="DP101" s="608"/>
      <c r="DQ101" s="608"/>
      <c r="DR101" s="608"/>
      <c r="DS101" s="608"/>
      <c r="DT101" s="608"/>
      <c r="DU101" s="608"/>
      <c r="DV101" s="608"/>
      <c r="DW101" s="608"/>
      <c r="DX101" s="608"/>
      <c r="DY101" s="608"/>
      <c r="DZ101" s="608"/>
      <c r="EA101" s="608"/>
      <c r="EB101" s="608"/>
      <c r="EC101" s="608"/>
      <c r="ED101" s="608"/>
      <c r="EE101" s="608"/>
      <c r="EF101" s="608"/>
      <c r="EG101" s="608"/>
      <c r="EH101" s="608"/>
      <c r="EI101" s="608"/>
      <c r="EJ101" s="608"/>
      <c r="EK101" s="608"/>
      <c r="EL101" s="608"/>
      <c r="EM101" s="608"/>
      <c r="EN101" s="608"/>
      <c r="EO101" s="608"/>
      <c r="EP101" s="608"/>
      <c r="EQ101" s="608"/>
      <c r="ER101" s="608"/>
      <c r="ES101" s="608"/>
      <c r="ET101" s="608"/>
      <c r="EU101" s="608"/>
      <c r="EV101" s="608"/>
      <c r="EW101" s="608"/>
      <c r="EX101" s="608"/>
      <c r="EY101" s="608"/>
      <c r="EZ101" s="608"/>
      <c r="FA101" s="608"/>
      <c r="FB101" s="608"/>
      <c r="FC101" s="608"/>
      <c r="FD101" s="608"/>
      <c r="FE101" s="608"/>
      <c r="FF101" s="608"/>
      <c r="FG101" s="609"/>
    </row>
    <row r="102" spans="2:163" ht="8.65" customHeight="1" thickBot="1" x14ac:dyDescent="0.2">
      <c r="B102" s="681"/>
      <c r="C102" s="682"/>
      <c r="D102" s="682"/>
      <c r="E102" s="682"/>
      <c r="F102" s="682"/>
      <c r="G102" s="682"/>
      <c r="H102" s="682"/>
      <c r="I102" s="682"/>
      <c r="J102" s="682"/>
      <c r="K102" s="682"/>
      <c r="L102" s="682"/>
      <c r="M102" s="682"/>
      <c r="N102" s="682"/>
      <c r="O102" s="682"/>
      <c r="P102" s="682"/>
      <c r="Q102" s="682"/>
      <c r="R102" s="682"/>
      <c r="S102" s="682"/>
      <c r="T102" s="682"/>
      <c r="U102" s="682"/>
      <c r="V102" s="682"/>
      <c r="W102" s="682"/>
      <c r="X102" s="682"/>
      <c r="Y102" s="682"/>
      <c r="Z102" s="682"/>
      <c r="AA102" s="682"/>
      <c r="AB102" s="682"/>
      <c r="AC102" s="682"/>
      <c r="AD102" s="682"/>
      <c r="AE102" s="682"/>
      <c r="AF102" s="682"/>
      <c r="AG102" s="682"/>
      <c r="AH102" s="682"/>
      <c r="AI102" s="682"/>
      <c r="AJ102" s="682"/>
      <c r="AK102" s="682"/>
      <c r="AL102" s="682"/>
      <c r="AM102" s="682"/>
      <c r="AN102" s="682"/>
      <c r="AO102" s="682"/>
      <c r="AP102" s="682"/>
      <c r="AQ102" s="682"/>
      <c r="AR102" s="682"/>
      <c r="AS102" s="682"/>
      <c r="AT102" s="682"/>
      <c r="AU102" s="672"/>
      <c r="AV102" s="673"/>
      <c r="AW102" s="673"/>
      <c r="AX102" s="673"/>
      <c r="AY102" s="673"/>
      <c r="AZ102" s="673"/>
      <c r="BA102" s="673"/>
      <c r="BB102" s="673"/>
      <c r="BC102" s="673"/>
      <c r="BD102" s="673"/>
      <c r="BE102" s="673"/>
      <c r="BF102" s="673"/>
      <c r="BG102" s="673"/>
      <c r="BH102" s="673"/>
      <c r="BI102" s="673"/>
      <c r="BJ102" s="673"/>
      <c r="BK102" s="673"/>
      <c r="BL102" s="673"/>
      <c r="BM102" s="673"/>
      <c r="BN102" s="673"/>
      <c r="BO102" s="673"/>
      <c r="BP102" s="673"/>
      <c r="BQ102" s="673"/>
      <c r="BR102" s="673"/>
      <c r="BS102" s="673"/>
      <c r="BT102" s="673"/>
      <c r="BU102" s="673"/>
      <c r="BV102" s="673"/>
      <c r="BW102" s="673"/>
      <c r="BX102" s="674"/>
      <c r="BY102" s="547"/>
      <c r="BZ102" s="548"/>
      <c r="CA102" s="548"/>
      <c r="CB102" s="548"/>
      <c r="CC102" s="548"/>
      <c r="CD102" s="548"/>
      <c r="CE102" s="548"/>
      <c r="CF102" s="548"/>
      <c r="CG102" s="548"/>
      <c r="CH102" s="548"/>
      <c r="CI102" s="548"/>
      <c r="CJ102" s="548"/>
      <c r="CK102" s="548"/>
      <c r="CL102" s="548"/>
      <c r="CM102" s="548"/>
      <c r="CN102" s="548"/>
      <c r="CO102" s="548"/>
      <c r="CP102" s="548"/>
      <c r="CQ102" s="548"/>
      <c r="CR102" s="548"/>
      <c r="CS102" s="548"/>
      <c r="CT102" s="548"/>
      <c r="CU102" s="548"/>
      <c r="CV102" s="548"/>
      <c r="CW102" s="548"/>
      <c r="CX102" s="548"/>
      <c r="CY102" s="548"/>
      <c r="CZ102" s="548"/>
      <c r="DA102" s="548"/>
      <c r="DB102" s="548"/>
      <c r="DC102" s="548"/>
      <c r="DD102" s="548"/>
      <c r="DE102" s="548"/>
      <c r="DF102" s="548"/>
      <c r="DG102" s="548"/>
      <c r="DH102" s="548"/>
      <c r="DI102" s="678"/>
      <c r="DJ102" s="607"/>
      <c r="DK102" s="608"/>
      <c r="DL102" s="608"/>
      <c r="DM102" s="608"/>
      <c r="DN102" s="608"/>
      <c r="DO102" s="608"/>
      <c r="DP102" s="608"/>
      <c r="DQ102" s="608"/>
      <c r="DR102" s="608"/>
      <c r="DS102" s="608"/>
      <c r="DT102" s="608"/>
      <c r="DU102" s="608"/>
      <c r="DV102" s="608"/>
      <c r="DW102" s="608"/>
      <c r="DX102" s="608"/>
      <c r="DY102" s="608"/>
      <c r="DZ102" s="608"/>
      <c r="EA102" s="608"/>
      <c r="EB102" s="608"/>
      <c r="EC102" s="608"/>
      <c r="ED102" s="608"/>
      <c r="EE102" s="608"/>
      <c r="EF102" s="608"/>
      <c r="EG102" s="608"/>
      <c r="EH102" s="608"/>
      <c r="EI102" s="608"/>
      <c r="EJ102" s="608"/>
      <c r="EK102" s="608"/>
      <c r="EL102" s="608"/>
      <c r="EM102" s="608"/>
      <c r="EN102" s="608"/>
      <c r="EO102" s="608"/>
      <c r="EP102" s="608"/>
      <c r="EQ102" s="608"/>
      <c r="ER102" s="608"/>
      <c r="ES102" s="608"/>
      <c r="ET102" s="608"/>
      <c r="EU102" s="608"/>
      <c r="EV102" s="608"/>
      <c r="EW102" s="608"/>
      <c r="EX102" s="608"/>
      <c r="EY102" s="608"/>
      <c r="EZ102" s="608"/>
      <c r="FA102" s="608"/>
      <c r="FB102" s="608"/>
      <c r="FC102" s="608"/>
      <c r="FD102" s="608"/>
      <c r="FE102" s="608"/>
      <c r="FF102" s="608"/>
      <c r="FG102" s="609"/>
    </row>
    <row r="103" spans="2:163" ht="8.65" customHeight="1" thickTop="1" x14ac:dyDescent="0.15">
      <c r="B103" s="665" t="s">
        <v>330</v>
      </c>
      <c r="C103" s="666"/>
      <c r="D103" s="666"/>
      <c r="E103" s="666"/>
      <c r="F103" s="666"/>
      <c r="G103" s="666"/>
      <c r="H103" s="666"/>
      <c r="I103" s="666"/>
      <c r="J103" s="666"/>
      <c r="K103" s="666"/>
      <c r="L103" s="666"/>
      <c r="M103" s="666"/>
      <c r="N103" s="666"/>
      <c r="O103" s="666"/>
      <c r="P103" s="666"/>
      <c r="Q103" s="666"/>
      <c r="R103" s="666"/>
      <c r="S103" s="666"/>
      <c r="T103" s="666"/>
      <c r="U103" s="666"/>
      <c r="V103" s="666"/>
      <c r="W103" s="666"/>
      <c r="X103" s="666"/>
      <c r="Y103" s="666"/>
      <c r="Z103" s="666"/>
      <c r="AA103" s="666"/>
      <c r="AB103" s="666"/>
      <c r="AC103" s="666"/>
      <c r="AD103" s="666"/>
      <c r="AE103" s="666"/>
      <c r="AF103" s="666"/>
      <c r="AG103" s="666"/>
      <c r="AH103" s="666"/>
      <c r="AI103" s="666"/>
      <c r="AJ103" s="666"/>
      <c r="AK103" s="666"/>
      <c r="AL103" s="666"/>
      <c r="AM103" s="666"/>
      <c r="AN103" s="666"/>
      <c r="AO103" s="666"/>
      <c r="AP103" s="666"/>
      <c r="AQ103" s="666"/>
      <c r="AR103" s="666"/>
      <c r="AS103" s="666"/>
      <c r="AT103" s="667"/>
      <c r="AU103" s="672" t="s">
        <v>329</v>
      </c>
      <c r="AV103" s="673"/>
      <c r="AW103" s="673"/>
      <c r="AX103" s="673"/>
      <c r="AY103" s="673"/>
      <c r="AZ103" s="673"/>
      <c r="BA103" s="673"/>
      <c r="BB103" s="673"/>
      <c r="BC103" s="673"/>
      <c r="BD103" s="673"/>
      <c r="BE103" s="673"/>
      <c r="BF103" s="673"/>
      <c r="BG103" s="673"/>
      <c r="BH103" s="673"/>
      <c r="BI103" s="673"/>
      <c r="BJ103" s="673"/>
      <c r="BK103" s="673"/>
      <c r="BL103" s="673"/>
      <c r="BM103" s="673"/>
      <c r="BN103" s="673"/>
      <c r="BO103" s="673"/>
      <c r="BP103" s="673"/>
      <c r="BQ103" s="673"/>
      <c r="BR103" s="673"/>
      <c r="BS103" s="673"/>
      <c r="BT103" s="673"/>
      <c r="BU103" s="673"/>
      <c r="BV103" s="673"/>
      <c r="BW103" s="673"/>
      <c r="BX103" s="674"/>
      <c r="BY103" s="675" t="s">
        <v>328</v>
      </c>
      <c r="BZ103" s="676"/>
      <c r="CA103" s="676"/>
      <c r="CB103" s="676"/>
      <c r="CC103" s="676"/>
      <c r="CD103" s="676"/>
      <c r="CE103" s="676"/>
      <c r="CF103" s="676"/>
      <c r="CG103" s="676"/>
      <c r="CH103" s="676"/>
      <c r="CI103" s="676"/>
      <c r="CJ103" s="676" t="s">
        <v>413</v>
      </c>
      <c r="CK103" s="676"/>
      <c r="CL103" s="676"/>
      <c r="CM103" s="676"/>
      <c r="CN103" s="676"/>
      <c r="CO103" s="676"/>
      <c r="CP103" s="676"/>
      <c r="CQ103" s="676"/>
      <c r="CR103" s="676"/>
      <c r="CS103" s="676"/>
      <c r="CT103" s="676"/>
      <c r="CU103" s="676"/>
      <c r="CV103" s="676"/>
      <c r="CW103" s="676"/>
      <c r="CX103" s="676"/>
      <c r="CY103" s="676"/>
      <c r="CZ103" s="676"/>
      <c r="DA103" s="676"/>
      <c r="DB103" s="676"/>
      <c r="DC103" s="676"/>
      <c r="DD103" s="676"/>
      <c r="DE103" s="676"/>
      <c r="DF103" s="676"/>
      <c r="DG103" s="676"/>
      <c r="DH103" s="676"/>
      <c r="DI103" s="677"/>
      <c r="DJ103" s="607"/>
      <c r="DK103" s="608"/>
      <c r="DL103" s="608"/>
      <c r="DM103" s="608"/>
      <c r="DN103" s="608"/>
      <c r="DO103" s="608"/>
      <c r="DP103" s="608"/>
      <c r="DQ103" s="608"/>
      <c r="DR103" s="608"/>
      <c r="DS103" s="608"/>
      <c r="DT103" s="608"/>
      <c r="DU103" s="608"/>
      <c r="DV103" s="608"/>
      <c r="DW103" s="608"/>
      <c r="DX103" s="608"/>
      <c r="DY103" s="608"/>
      <c r="DZ103" s="608"/>
      <c r="EA103" s="608"/>
      <c r="EB103" s="608"/>
      <c r="EC103" s="608"/>
      <c r="ED103" s="608"/>
      <c r="EE103" s="608"/>
      <c r="EF103" s="608"/>
      <c r="EG103" s="608"/>
      <c r="EH103" s="608"/>
      <c r="EI103" s="608"/>
      <c r="EJ103" s="608"/>
      <c r="EK103" s="608"/>
      <c r="EL103" s="608"/>
      <c r="EM103" s="608"/>
      <c r="EN103" s="608"/>
      <c r="EO103" s="608"/>
      <c r="EP103" s="608"/>
      <c r="EQ103" s="608"/>
      <c r="ER103" s="608"/>
      <c r="ES103" s="608"/>
      <c r="ET103" s="608"/>
      <c r="EU103" s="608"/>
      <c r="EV103" s="608"/>
      <c r="EW103" s="608"/>
      <c r="EX103" s="608"/>
      <c r="EY103" s="608"/>
      <c r="EZ103" s="608"/>
      <c r="FA103" s="608"/>
      <c r="FB103" s="608"/>
      <c r="FC103" s="608"/>
      <c r="FD103" s="608"/>
      <c r="FE103" s="608"/>
      <c r="FF103" s="608"/>
      <c r="FG103" s="609"/>
    </row>
    <row r="104" spans="2:163" ht="8.65" customHeight="1" x14ac:dyDescent="0.15">
      <c r="B104" s="621"/>
      <c r="C104" s="622"/>
      <c r="D104" s="622"/>
      <c r="E104" s="622"/>
      <c r="F104" s="622"/>
      <c r="G104" s="622"/>
      <c r="H104" s="622"/>
      <c r="I104" s="622"/>
      <c r="J104" s="622"/>
      <c r="K104" s="622"/>
      <c r="L104" s="622"/>
      <c r="M104" s="622"/>
      <c r="N104" s="622"/>
      <c r="O104" s="622"/>
      <c r="P104" s="622"/>
      <c r="Q104" s="622"/>
      <c r="R104" s="622"/>
      <c r="S104" s="622"/>
      <c r="T104" s="622"/>
      <c r="U104" s="622"/>
      <c r="V104" s="622"/>
      <c r="W104" s="622"/>
      <c r="X104" s="622"/>
      <c r="Y104" s="622"/>
      <c r="Z104" s="622"/>
      <c r="AA104" s="622"/>
      <c r="AB104" s="622"/>
      <c r="AC104" s="622"/>
      <c r="AD104" s="622"/>
      <c r="AE104" s="622"/>
      <c r="AF104" s="622"/>
      <c r="AG104" s="622"/>
      <c r="AH104" s="622"/>
      <c r="AI104" s="622"/>
      <c r="AJ104" s="622"/>
      <c r="AK104" s="622"/>
      <c r="AL104" s="622"/>
      <c r="AM104" s="622"/>
      <c r="AN104" s="622"/>
      <c r="AO104" s="622"/>
      <c r="AP104" s="622"/>
      <c r="AQ104" s="622"/>
      <c r="AR104" s="622"/>
      <c r="AS104" s="622"/>
      <c r="AT104" s="668"/>
      <c r="AU104" s="672"/>
      <c r="AV104" s="673"/>
      <c r="AW104" s="673"/>
      <c r="AX104" s="673"/>
      <c r="AY104" s="673"/>
      <c r="AZ104" s="673"/>
      <c r="BA104" s="673"/>
      <c r="BB104" s="673"/>
      <c r="BC104" s="673"/>
      <c r="BD104" s="673"/>
      <c r="BE104" s="673"/>
      <c r="BF104" s="673"/>
      <c r="BG104" s="673"/>
      <c r="BH104" s="673"/>
      <c r="BI104" s="673"/>
      <c r="BJ104" s="673"/>
      <c r="BK104" s="673"/>
      <c r="BL104" s="673"/>
      <c r="BM104" s="673"/>
      <c r="BN104" s="673"/>
      <c r="BO104" s="673"/>
      <c r="BP104" s="673"/>
      <c r="BQ104" s="673"/>
      <c r="BR104" s="673"/>
      <c r="BS104" s="673"/>
      <c r="BT104" s="673"/>
      <c r="BU104" s="673"/>
      <c r="BV104" s="673"/>
      <c r="BW104" s="673"/>
      <c r="BX104" s="674"/>
      <c r="BY104" s="675"/>
      <c r="BZ104" s="676"/>
      <c r="CA104" s="676"/>
      <c r="CB104" s="676"/>
      <c r="CC104" s="676"/>
      <c r="CD104" s="676"/>
      <c r="CE104" s="676"/>
      <c r="CF104" s="676"/>
      <c r="CG104" s="676"/>
      <c r="CH104" s="676"/>
      <c r="CI104" s="676"/>
      <c r="CJ104" s="676"/>
      <c r="CK104" s="676"/>
      <c r="CL104" s="676"/>
      <c r="CM104" s="676"/>
      <c r="CN104" s="676"/>
      <c r="CO104" s="676"/>
      <c r="CP104" s="676"/>
      <c r="CQ104" s="676"/>
      <c r="CR104" s="676"/>
      <c r="CS104" s="676"/>
      <c r="CT104" s="676"/>
      <c r="CU104" s="676"/>
      <c r="CV104" s="676"/>
      <c r="CW104" s="676"/>
      <c r="CX104" s="676"/>
      <c r="CY104" s="676"/>
      <c r="CZ104" s="676"/>
      <c r="DA104" s="676"/>
      <c r="DB104" s="676"/>
      <c r="DC104" s="676"/>
      <c r="DD104" s="676"/>
      <c r="DE104" s="676"/>
      <c r="DF104" s="676"/>
      <c r="DG104" s="676"/>
      <c r="DH104" s="676"/>
      <c r="DI104" s="677"/>
      <c r="DJ104" s="544" t="s">
        <v>327</v>
      </c>
      <c r="DK104" s="545"/>
      <c r="DL104" s="545"/>
      <c r="DM104" s="545"/>
      <c r="DN104" s="545"/>
      <c r="DO104" s="545"/>
      <c r="DP104" s="545"/>
      <c r="DQ104" s="545"/>
      <c r="DR104" s="545"/>
      <c r="DS104" s="545"/>
      <c r="DT104" s="545"/>
      <c r="DU104" s="545"/>
      <c r="DV104" s="545"/>
      <c r="DW104" s="545"/>
      <c r="DX104" s="545"/>
      <c r="DY104" s="545"/>
      <c r="DZ104" s="545"/>
      <c r="EA104" s="545"/>
      <c r="EB104" s="545"/>
      <c r="EC104" s="545"/>
      <c r="ED104" s="545"/>
      <c r="EE104" s="545"/>
      <c r="EF104" s="545"/>
      <c r="EG104" s="545"/>
      <c r="EH104" s="545"/>
      <c r="EI104" s="545"/>
      <c r="EJ104" s="545"/>
      <c r="EK104" s="545"/>
      <c r="EL104" s="545"/>
      <c r="EM104" s="545"/>
      <c r="EN104" s="545"/>
      <c r="EO104" s="545"/>
      <c r="EP104" s="545"/>
      <c r="EQ104" s="545"/>
      <c r="ER104" s="545"/>
      <c r="ES104" s="545"/>
      <c r="ET104" s="545"/>
      <c r="EU104" s="545"/>
      <c r="EV104" s="545"/>
      <c r="EW104" s="545"/>
      <c r="EX104" s="545"/>
      <c r="EY104" s="545"/>
      <c r="EZ104" s="545"/>
      <c r="FA104" s="545"/>
      <c r="FB104" s="545"/>
      <c r="FC104" s="545"/>
      <c r="FD104" s="545"/>
      <c r="FE104" s="545"/>
      <c r="FF104" s="545"/>
      <c r="FG104" s="546"/>
    </row>
    <row r="105" spans="2:163" ht="8.65" customHeight="1" x14ac:dyDescent="0.15">
      <c r="B105" s="621"/>
      <c r="C105" s="622"/>
      <c r="D105" s="622"/>
      <c r="E105" s="622"/>
      <c r="F105" s="622"/>
      <c r="G105" s="622"/>
      <c r="H105" s="622"/>
      <c r="I105" s="622"/>
      <c r="J105" s="622"/>
      <c r="K105" s="622"/>
      <c r="L105" s="622"/>
      <c r="M105" s="622"/>
      <c r="N105" s="622"/>
      <c r="O105" s="622"/>
      <c r="P105" s="622"/>
      <c r="Q105" s="622"/>
      <c r="R105" s="622"/>
      <c r="S105" s="622"/>
      <c r="T105" s="622"/>
      <c r="U105" s="622"/>
      <c r="V105" s="622"/>
      <c r="W105" s="622"/>
      <c r="X105" s="622"/>
      <c r="Y105" s="622"/>
      <c r="Z105" s="622"/>
      <c r="AA105" s="622"/>
      <c r="AB105" s="622"/>
      <c r="AC105" s="622"/>
      <c r="AD105" s="622"/>
      <c r="AE105" s="622"/>
      <c r="AF105" s="622"/>
      <c r="AG105" s="622"/>
      <c r="AH105" s="622"/>
      <c r="AI105" s="622"/>
      <c r="AJ105" s="622"/>
      <c r="AK105" s="622"/>
      <c r="AL105" s="622"/>
      <c r="AM105" s="622"/>
      <c r="AN105" s="622"/>
      <c r="AO105" s="622"/>
      <c r="AP105" s="622"/>
      <c r="AQ105" s="622"/>
      <c r="AR105" s="622"/>
      <c r="AS105" s="622"/>
      <c r="AT105" s="668"/>
      <c r="AU105" s="672" t="s">
        <v>326</v>
      </c>
      <c r="AV105" s="673"/>
      <c r="AW105" s="673"/>
      <c r="AX105" s="673"/>
      <c r="AY105" s="673"/>
      <c r="AZ105" s="673"/>
      <c r="BA105" s="673"/>
      <c r="BB105" s="673"/>
      <c r="BC105" s="673"/>
      <c r="BD105" s="673"/>
      <c r="BE105" s="673"/>
      <c r="BF105" s="673"/>
      <c r="BG105" s="673"/>
      <c r="BH105" s="673"/>
      <c r="BI105" s="673"/>
      <c r="BJ105" s="673"/>
      <c r="BK105" s="673"/>
      <c r="BL105" s="673"/>
      <c r="BM105" s="673"/>
      <c r="BN105" s="673"/>
      <c r="BO105" s="673"/>
      <c r="BP105" s="673"/>
      <c r="BQ105" s="673"/>
      <c r="BR105" s="673"/>
      <c r="BS105" s="673"/>
      <c r="BT105" s="673"/>
      <c r="BU105" s="673"/>
      <c r="BV105" s="673"/>
      <c r="BW105" s="673"/>
      <c r="BX105" s="674"/>
      <c r="BY105" s="675"/>
      <c r="BZ105" s="676"/>
      <c r="CA105" s="676"/>
      <c r="CB105" s="676"/>
      <c r="CC105" s="676"/>
      <c r="CD105" s="676"/>
      <c r="CE105" s="676"/>
      <c r="CF105" s="676"/>
      <c r="CG105" s="676"/>
      <c r="CH105" s="676"/>
      <c r="CI105" s="676"/>
      <c r="CJ105" s="676"/>
      <c r="CK105" s="676"/>
      <c r="CL105" s="676"/>
      <c r="CM105" s="676"/>
      <c r="CN105" s="676"/>
      <c r="CO105" s="676"/>
      <c r="CP105" s="676"/>
      <c r="CQ105" s="676"/>
      <c r="CR105" s="676"/>
      <c r="CS105" s="676"/>
      <c r="CT105" s="676"/>
      <c r="CU105" s="676"/>
      <c r="CV105" s="676"/>
      <c r="CW105" s="676"/>
      <c r="CX105" s="676"/>
      <c r="CY105" s="676"/>
      <c r="CZ105" s="676"/>
      <c r="DA105" s="676"/>
      <c r="DB105" s="676"/>
      <c r="DC105" s="676"/>
      <c r="DD105" s="676"/>
      <c r="DE105" s="676"/>
      <c r="DF105" s="676"/>
      <c r="DG105" s="676"/>
      <c r="DH105" s="676"/>
      <c r="DI105" s="677"/>
      <c r="DJ105" s="544"/>
      <c r="DK105" s="545"/>
      <c r="DL105" s="545"/>
      <c r="DM105" s="545"/>
      <c r="DN105" s="545"/>
      <c r="DO105" s="545"/>
      <c r="DP105" s="545"/>
      <c r="DQ105" s="545"/>
      <c r="DR105" s="545"/>
      <c r="DS105" s="545"/>
      <c r="DT105" s="545"/>
      <c r="DU105" s="545"/>
      <c r="DV105" s="545"/>
      <c r="DW105" s="545"/>
      <c r="DX105" s="545"/>
      <c r="DY105" s="545"/>
      <c r="DZ105" s="545"/>
      <c r="EA105" s="545"/>
      <c r="EB105" s="545"/>
      <c r="EC105" s="545"/>
      <c r="ED105" s="545"/>
      <c r="EE105" s="545"/>
      <c r="EF105" s="545"/>
      <c r="EG105" s="545"/>
      <c r="EH105" s="545"/>
      <c r="EI105" s="545"/>
      <c r="EJ105" s="545"/>
      <c r="EK105" s="545"/>
      <c r="EL105" s="545"/>
      <c r="EM105" s="545"/>
      <c r="EN105" s="545"/>
      <c r="EO105" s="545"/>
      <c r="EP105" s="545"/>
      <c r="EQ105" s="545"/>
      <c r="ER105" s="545"/>
      <c r="ES105" s="545"/>
      <c r="ET105" s="545"/>
      <c r="EU105" s="545"/>
      <c r="EV105" s="545"/>
      <c r="EW105" s="545"/>
      <c r="EX105" s="545"/>
      <c r="EY105" s="545"/>
      <c r="EZ105" s="545"/>
      <c r="FA105" s="545"/>
      <c r="FB105" s="545"/>
      <c r="FC105" s="545"/>
      <c r="FD105" s="545"/>
      <c r="FE105" s="545"/>
      <c r="FF105" s="545"/>
      <c r="FG105" s="546"/>
    </row>
    <row r="106" spans="2:163" ht="8.65" customHeight="1" x14ac:dyDescent="0.15">
      <c r="B106" s="669"/>
      <c r="C106" s="670"/>
      <c r="D106" s="670"/>
      <c r="E106" s="670"/>
      <c r="F106" s="670"/>
      <c r="G106" s="670"/>
      <c r="H106" s="670"/>
      <c r="I106" s="670"/>
      <c r="J106" s="670"/>
      <c r="K106" s="670"/>
      <c r="L106" s="670"/>
      <c r="M106" s="670"/>
      <c r="N106" s="670"/>
      <c r="O106" s="670"/>
      <c r="P106" s="670"/>
      <c r="Q106" s="670"/>
      <c r="R106" s="670"/>
      <c r="S106" s="670"/>
      <c r="T106" s="670"/>
      <c r="U106" s="670"/>
      <c r="V106" s="670"/>
      <c r="W106" s="670"/>
      <c r="X106" s="670"/>
      <c r="Y106" s="670"/>
      <c r="Z106" s="670"/>
      <c r="AA106" s="670"/>
      <c r="AB106" s="670"/>
      <c r="AC106" s="670"/>
      <c r="AD106" s="670"/>
      <c r="AE106" s="670"/>
      <c r="AF106" s="670"/>
      <c r="AG106" s="670"/>
      <c r="AH106" s="670"/>
      <c r="AI106" s="670"/>
      <c r="AJ106" s="670"/>
      <c r="AK106" s="670"/>
      <c r="AL106" s="670"/>
      <c r="AM106" s="670"/>
      <c r="AN106" s="670"/>
      <c r="AO106" s="670"/>
      <c r="AP106" s="670"/>
      <c r="AQ106" s="670"/>
      <c r="AR106" s="670"/>
      <c r="AS106" s="670"/>
      <c r="AT106" s="671"/>
      <c r="AU106" s="672"/>
      <c r="AV106" s="673"/>
      <c r="AW106" s="673"/>
      <c r="AX106" s="673"/>
      <c r="AY106" s="673"/>
      <c r="AZ106" s="673"/>
      <c r="BA106" s="673"/>
      <c r="BB106" s="673"/>
      <c r="BC106" s="673"/>
      <c r="BD106" s="673"/>
      <c r="BE106" s="673"/>
      <c r="BF106" s="673"/>
      <c r="BG106" s="673"/>
      <c r="BH106" s="673"/>
      <c r="BI106" s="673"/>
      <c r="BJ106" s="673"/>
      <c r="BK106" s="673"/>
      <c r="BL106" s="673"/>
      <c r="BM106" s="673"/>
      <c r="BN106" s="673"/>
      <c r="BO106" s="673"/>
      <c r="BP106" s="673"/>
      <c r="BQ106" s="673"/>
      <c r="BR106" s="673"/>
      <c r="BS106" s="673"/>
      <c r="BT106" s="673"/>
      <c r="BU106" s="673"/>
      <c r="BV106" s="673"/>
      <c r="BW106" s="673"/>
      <c r="BX106" s="674"/>
      <c r="BY106" s="675"/>
      <c r="BZ106" s="676"/>
      <c r="CA106" s="676"/>
      <c r="CB106" s="676"/>
      <c r="CC106" s="676"/>
      <c r="CD106" s="676"/>
      <c r="CE106" s="676"/>
      <c r="CF106" s="676"/>
      <c r="CG106" s="676"/>
      <c r="CH106" s="676"/>
      <c r="CI106" s="676"/>
      <c r="CJ106" s="676"/>
      <c r="CK106" s="676"/>
      <c r="CL106" s="676"/>
      <c r="CM106" s="676"/>
      <c r="CN106" s="676"/>
      <c r="CO106" s="676"/>
      <c r="CP106" s="676"/>
      <c r="CQ106" s="676"/>
      <c r="CR106" s="676"/>
      <c r="CS106" s="676"/>
      <c r="CT106" s="676"/>
      <c r="CU106" s="676"/>
      <c r="CV106" s="676"/>
      <c r="CW106" s="676"/>
      <c r="CX106" s="676"/>
      <c r="CY106" s="676"/>
      <c r="CZ106" s="676"/>
      <c r="DA106" s="676"/>
      <c r="DB106" s="676"/>
      <c r="DC106" s="676"/>
      <c r="DD106" s="676"/>
      <c r="DE106" s="676"/>
      <c r="DF106" s="676"/>
      <c r="DG106" s="676"/>
      <c r="DH106" s="676"/>
      <c r="DI106" s="677"/>
      <c r="DJ106" s="544"/>
      <c r="DK106" s="545"/>
      <c r="DL106" s="545"/>
      <c r="DM106" s="545"/>
      <c r="DN106" s="545"/>
      <c r="DO106" s="545"/>
      <c r="DP106" s="545"/>
      <c r="DQ106" s="545"/>
      <c r="DR106" s="545"/>
      <c r="DS106" s="545"/>
      <c r="DT106" s="545"/>
      <c r="DU106" s="545"/>
      <c r="DV106" s="545"/>
      <c r="DW106" s="545"/>
      <c r="DX106" s="545"/>
      <c r="DY106" s="545"/>
      <c r="DZ106" s="545"/>
      <c r="EA106" s="545"/>
      <c r="EB106" s="545"/>
      <c r="EC106" s="545"/>
      <c r="ED106" s="545"/>
      <c r="EE106" s="545"/>
      <c r="EF106" s="545"/>
      <c r="EG106" s="545"/>
      <c r="EH106" s="545"/>
      <c r="EI106" s="545"/>
      <c r="EJ106" s="545"/>
      <c r="EK106" s="545"/>
      <c r="EL106" s="545"/>
      <c r="EM106" s="545"/>
      <c r="EN106" s="545"/>
      <c r="EO106" s="545"/>
      <c r="EP106" s="545"/>
      <c r="EQ106" s="545"/>
      <c r="ER106" s="545"/>
      <c r="ES106" s="545"/>
      <c r="ET106" s="545"/>
      <c r="EU106" s="545"/>
      <c r="EV106" s="545"/>
      <c r="EW106" s="545"/>
      <c r="EX106" s="545"/>
      <c r="EY106" s="545"/>
      <c r="EZ106" s="545"/>
      <c r="FA106" s="545"/>
      <c r="FB106" s="545"/>
      <c r="FC106" s="545"/>
      <c r="FD106" s="545"/>
      <c r="FE106" s="545"/>
      <c r="FF106" s="545"/>
      <c r="FG106" s="546"/>
    </row>
    <row r="107" spans="2:163" ht="8.65" customHeight="1" x14ac:dyDescent="0.15">
      <c r="B107" s="693" t="s">
        <v>219</v>
      </c>
      <c r="C107" s="694"/>
      <c r="D107" s="694"/>
      <c r="E107" s="694"/>
      <c r="F107" s="694"/>
      <c r="G107" s="694"/>
      <c r="H107" s="694"/>
      <c r="I107" s="694"/>
      <c r="J107" s="694"/>
      <c r="K107" s="694"/>
      <c r="L107" s="694"/>
      <c r="M107" s="694"/>
      <c r="N107" s="694"/>
      <c r="O107" s="694"/>
      <c r="P107" s="694"/>
      <c r="Q107" s="694"/>
      <c r="R107" s="694"/>
      <c r="S107" s="694"/>
      <c r="T107" s="694"/>
      <c r="U107" s="694"/>
      <c r="V107" s="694"/>
      <c r="W107" s="694"/>
      <c r="X107" s="694"/>
      <c r="Y107" s="694"/>
      <c r="Z107" s="694"/>
      <c r="AA107" s="694"/>
      <c r="AB107" s="694"/>
      <c r="AC107" s="694"/>
      <c r="AD107" s="694"/>
      <c r="AE107" s="694"/>
      <c r="AF107" s="694"/>
      <c r="AG107" s="694"/>
      <c r="AH107" s="694"/>
      <c r="AI107" s="694"/>
      <c r="AJ107" s="694"/>
      <c r="AK107" s="694"/>
      <c r="AL107" s="694"/>
      <c r="AM107" s="694"/>
      <c r="AN107" s="694"/>
      <c r="AO107" s="694"/>
      <c r="AP107" s="694"/>
      <c r="AQ107" s="694"/>
      <c r="AR107" s="694"/>
      <c r="AS107" s="694"/>
      <c r="AT107" s="695"/>
      <c r="AU107" s="218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 s="219"/>
      <c r="BY107" s="675" t="s">
        <v>325</v>
      </c>
      <c r="BZ107" s="676"/>
      <c r="CA107" s="676"/>
      <c r="CB107" s="676"/>
      <c r="CC107" s="676"/>
      <c r="CD107" s="676"/>
      <c r="CE107" s="676"/>
      <c r="CF107" s="676"/>
      <c r="CG107" s="676"/>
      <c r="CH107" s="676"/>
      <c r="CI107" s="676"/>
      <c r="CJ107" s="676" t="s">
        <v>414</v>
      </c>
      <c r="CK107" s="676"/>
      <c r="CL107" s="676"/>
      <c r="CM107" s="676"/>
      <c r="CN107" s="676"/>
      <c r="CO107" s="676"/>
      <c r="CP107" s="676"/>
      <c r="CQ107" s="676"/>
      <c r="CR107" s="676"/>
      <c r="CS107" s="676"/>
      <c r="CT107" s="676"/>
      <c r="CU107" s="676"/>
      <c r="CV107" s="676"/>
      <c r="CW107" s="676"/>
      <c r="CX107" s="676"/>
      <c r="CY107" s="676"/>
      <c r="CZ107" s="676"/>
      <c r="DA107" s="676"/>
      <c r="DB107" s="676"/>
      <c r="DC107" s="676"/>
      <c r="DD107" s="676"/>
      <c r="DE107" s="676"/>
      <c r="DF107" s="676"/>
      <c r="DG107" s="676"/>
      <c r="DH107" s="676"/>
      <c r="DI107" s="677"/>
      <c r="DJ107" s="633" t="s">
        <v>428</v>
      </c>
      <c r="DK107" s="634"/>
      <c r="DL107" s="634"/>
      <c r="DM107" s="634"/>
      <c r="DN107" s="634"/>
      <c r="DO107" s="634"/>
      <c r="DP107" s="634"/>
      <c r="DQ107" s="634"/>
      <c r="DR107" s="634"/>
      <c r="DS107" s="634"/>
      <c r="DT107" s="634"/>
      <c r="DU107" s="634"/>
      <c r="DV107" s="634"/>
      <c r="DW107" s="634"/>
      <c r="DX107" s="634"/>
      <c r="DY107" s="634"/>
      <c r="DZ107" s="634"/>
      <c r="EA107" s="634"/>
      <c r="EB107" s="634"/>
      <c r="EC107" s="634"/>
      <c r="ED107" s="634"/>
      <c r="EE107" s="634"/>
      <c r="EF107" s="634"/>
      <c r="EG107" s="634"/>
      <c r="EH107" s="634"/>
      <c r="EI107" s="634"/>
      <c r="EJ107" s="634"/>
      <c r="EK107" s="634"/>
      <c r="EL107" s="634"/>
      <c r="EM107" s="634"/>
      <c r="EN107" s="634"/>
      <c r="EO107" s="634"/>
      <c r="EP107" s="634"/>
      <c r="EQ107" s="634"/>
      <c r="ER107" s="634"/>
      <c r="ES107" s="634"/>
      <c r="ET107" s="634"/>
      <c r="EU107" s="634"/>
      <c r="EV107" s="634"/>
      <c r="EW107" s="634"/>
      <c r="EX107" s="634"/>
      <c r="EY107" s="634"/>
      <c r="EZ107" s="634"/>
      <c r="FA107" s="634"/>
      <c r="FB107" s="634"/>
      <c r="FC107" s="634"/>
      <c r="FD107" s="634"/>
      <c r="FE107" s="634"/>
      <c r="FF107" s="634"/>
      <c r="FG107" s="635"/>
    </row>
    <row r="108" spans="2:163" ht="8.65" customHeight="1" x14ac:dyDescent="0.15">
      <c r="B108" s="693"/>
      <c r="C108" s="694"/>
      <c r="D108" s="694"/>
      <c r="E108" s="694"/>
      <c r="F108" s="694"/>
      <c r="G108" s="694"/>
      <c r="H108" s="694"/>
      <c r="I108" s="694"/>
      <c r="J108" s="694"/>
      <c r="K108" s="694"/>
      <c r="L108" s="694"/>
      <c r="M108" s="694"/>
      <c r="N108" s="694"/>
      <c r="O108" s="694"/>
      <c r="P108" s="694"/>
      <c r="Q108" s="694"/>
      <c r="R108" s="694"/>
      <c r="S108" s="694"/>
      <c r="T108" s="694"/>
      <c r="U108" s="694"/>
      <c r="V108" s="694"/>
      <c r="W108" s="694"/>
      <c r="X108" s="694"/>
      <c r="Y108" s="694"/>
      <c r="Z108" s="694"/>
      <c r="AA108" s="694"/>
      <c r="AB108" s="694"/>
      <c r="AC108" s="694"/>
      <c r="AD108" s="694"/>
      <c r="AE108" s="694"/>
      <c r="AF108" s="694"/>
      <c r="AG108" s="694"/>
      <c r="AH108" s="694"/>
      <c r="AI108" s="694"/>
      <c r="AJ108" s="694"/>
      <c r="AK108" s="694"/>
      <c r="AL108" s="694"/>
      <c r="AM108" s="694"/>
      <c r="AN108" s="694"/>
      <c r="AO108" s="694"/>
      <c r="AP108" s="694"/>
      <c r="AQ108" s="694"/>
      <c r="AR108" s="694"/>
      <c r="AS108" s="694"/>
      <c r="AT108" s="695"/>
      <c r="AU108" s="614" t="s">
        <v>324</v>
      </c>
      <c r="AV108" s="615"/>
      <c r="AW108" s="615"/>
      <c r="AX108" s="615"/>
      <c r="AY108" s="615"/>
      <c r="AZ108" s="615"/>
      <c r="BA108" s="615"/>
      <c r="BB108" s="615"/>
      <c r="BC108" s="615"/>
      <c r="BD108" s="615"/>
      <c r="BE108" s="615"/>
      <c r="BF108" s="615"/>
      <c r="BG108" s="615"/>
      <c r="BH108" s="615"/>
      <c r="BI108" s="615"/>
      <c r="BJ108" s="615"/>
      <c r="BK108" s="615"/>
      <c r="BL108" s="615"/>
      <c r="BM108" s="615"/>
      <c r="BN108" s="615"/>
      <c r="BO108" s="615"/>
      <c r="BP108" s="615"/>
      <c r="BQ108" s="615"/>
      <c r="BR108" s="615"/>
      <c r="BS108" s="615"/>
      <c r="BT108" s="615"/>
      <c r="BU108" s="615"/>
      <c r="BV108" s="615"/>
      <c r="BW108" s="615"/>
      <c r="BX108" s="616"/>
      <c r="BY108" s="675"/>
      <c r="BZ108" s="676"/>
      <c r="CA108" s="676"/>
      <c r="CB108" s="676"/>
      <c r="CC108" s="676"/>
      <c r="CD108" s="676"/>
      <c r="CE108" s="676"/>
      <c r="CF108" s="676"/>
      <c r="CG108" s="676"/>
      <c r="CH108" s="676"/>
      <c r="CI108" s="676"/>
      <c r="CJ108" s="676"/>
      <c r="CK108" s="676"/>
      <c r="CL108" s="676"/>
      <c r="CM108" s="676"/>
      <c r="CN108" s="676"/>
      <c r="CO108" s="676"/>
      <c r="CP108" s="676"/>
      <c r="CQ108" s="676"/>
      <c r="CR108" s="676"/>
      <c r="CS108" s="676"/>
      <c r="CT108" s="676"/>
      <c r="CU108" s="676"/>
      <c r="CV108" s="676"/>
      <c r="CW108" s="676"/>
      <c r="CX108" s="676"/>
      <c r="CY108" s="676"/>
      <c r="CZ108" s="676"/>
      <c r="DA108" s="676"/>
      <c r="DB108" s="676"/>
      <c r="DC108" s="676"/>
      <c r="DD108" s="676"/>
      <c r="DE108" s="676"/>
      <c r="DF108" s="676"/>
      <c r="DG108" s="676"/>
      <c r="DH108" s="676"/>
      <c r="DI108" s="677"/>
      <c r="DJ108" s="633"/>
      <c r="DK108" s="634"/>
      <c r="DL108" s="634"/>
      <c r="DM108" s="634"/>
      <c r="DN108" s="634"/>
      <c r="DO108" s="634"/>
      <c r="DP108" s="634"/>
      <c r="DQ108" s="634"/>
      <c r="DR108" s="634"/>
      <c r="DS108" s="634"/>
      <c r="DT108" s="634"/>
      <c r="DU108" s="634"/>
      <c r="DV108" s="634"/>
      <c r="DW108" s="634"/>
      <c r="DX108" s="634"/>
      <c r="DY108" s="634"/>
      <c r="DZ108" s="634"/>
      <c r="EA108" s="634"/>
      <c r="EB108" s="634"/>
      <c r="EC108" s="634"/>
      <c r="ED108" s="634"/>
      <c r="EE108" s="634"/>
      <c r="EF108" s="634"/>
      <c r="EG108" s="634"/>
      <c r="EH108" s="634"/>
      <c r="EI108" s="634"/>
      <c r="EJ108" s="634"/>
      <c r="EK108" s="634"/>
      <c r="EL108" s="634"/>
      <c r="EM108" s="634"/>
      <c r="EN108" s="634"/>
      <c r="EO108" s="634"/>
      <c r="EP108" s="634"/>
      <c r="EQ108" s="634"/>
      <c r="ER108" s="634"/>
      <c r="ES108" s="634"/>
      <c r="ET108" s="634"/>
      <c r="EU108" s="634"/>
      <c r="EV108" s="634"/>
      <c r="EW108" s="634"/>
      <c r="EX108" s="634"/>
      <c r="EY108" s="634"/>
      <c r="EZ108" s="634"/>
      <c r="FA108" s="634"/>
      <c r="FB108" s="634"/>
      <c r="FC108" s="634"/>
      <c r="FD108" s="634"/>
      <c r="FE108" s="634"/>
      <c r="FF108" s="634"/>
      <c r="FG108" s="635"/>
    </row>
    <row r="109" spans="2:163" ht="8.65" customHeight="1" thickBot="1" x14ac:dyDescent="0.2">
      <c r="B109" s="557" t="s">
        <v>323</v>
      </c>
      <c r="C109" s="558"/>
      <c r="D109" s="558"/>
      <c r="E109" s="558"/>
      <c r="F109" s="558"/>
      <c r="G109" s="558"/>
      <c r="H109" s="558"/>
      <c r="I109" s="558"/>
      <c r="J109" s="558"/>
      <c r="K109" s="558"/>
      <c r="L109" s="558"/>
      <c r="M109" s="558"/>
      <c r="N109" s="558"/>
      <c r="O109" s="558"/>
      <c r="P109" s="558"/>
      <c r="Q109" s="558"/>
      <c r="R109" s="558"/>
      <c r="S109" s="558"/>
      <c r="T109" s="558"/>
      <c r="U109" s="558"/>
      <c r="V109" s="558"/>
      <c r="W109" s="558"/>
      <c r="X109" s="558"/>
      <c r="Y109" s="558"/>
      <c r="Z109" s="558"/>
      <c r="AA109" s="558"/>
      <c r="AB109" s="558"/>
      <c r="AC109" s="558"/>
      <c r="AD109" s="558"/>
      <c r="AE109" s="558"/>
      <c r="AF109" s="558"/>
      <c r="AG109" s="558"/>
      <c r="AH109" s="558"/>
      <c r="AI109" s="558"/>
      <c r="AJ109" s="558"/>
      <c r="AK109" s="558"/>
      <c r="AL109" s="558"/>
      <c r="AM109" s="558"/>
      <c r="AN109" s="558"/>
      <c r="AO109" s="558"/>
      <c r="AP109" s="558"/>
      <c r="AQ109" s="558"/>
      <c r="AR109" s="558"/>
      <c r="AS109" s="558"/>
      <c r="AT109" s="559"/>
      <c r="AU109" s="544"/>
      <c r="AV109" s="545"/>
      <c r="AW109" s="545"/>
      <c r="AX109" s="545"/>
      <c r="AY109" s="545"/>
      <c r="AZ109" s="545"/>
      <c r="BA109" s="545"/>
      <c r="BB109" s="545"/>
      <c r="BC109" s="545"/>
      <c r="BD109" s="545"/>
      <c r="BE109" s="545"/>
      <c r="BF109" s="545"/>
      <c r="BG109" s="545"/>
      <c r="BH109" s="545"/>
      <c r="BI109" s="545"/>
      <c r="BJ109" s="545"/>
      <c r="BK109" s="545"/>
      <c r="BL109" s="545"/>
      <c r="BM109" s="545"/>
      <c r="BN109" s="545"/>
      <c r="BO109" s="545"/>
      <c r="BP109" s="545"/>
      <c r="BQ109" s="545"/>
      <c r="BR109" s="545"/>
      <c r="BS109" s="545"/>
      <c r="BT109" s="545"/>
      <c r="BU109" s="545"/>
      <c r="BV109" s="545"/>
      <c r="BW109" s="545"/>
      <c r="BX109" s="546"/>
      <c r="BY109" s="675"/>
      <c r="BZ109" s="676"/>
      <c r="CA109" s="676"/>
      <c r="CB109" s="676"/>
      <c r="CC109" s="676"/>
      <c r="CD109" s="676"/>
      <c r="CE109" s="676"/>
      <c r="CF109" s="676"/>
      <c r="CG109" s="676"/>
      <c r="CH109" s="676"/>
      <c r="CI109" s="676"/>
      <c r="CJ109" s="676"/>
      <c r="CK109" s="676"/>
      <c r="CL109" s="676"/>
      <c r="CM109" s="676"/>
      <c r="CN109" s="676"/>
      <c r="CO109" s="676"/>
      <c r="CP109" s="676"/>
      <c r="CQ109" s="676"/>
      <c r="CR109" s="676"/>
      <c r="CS109" s="676"/>
      <c r="CT109" s="676"/>
      <c r="CU109" s="676"/>
      <c r="CV109" s="676"/>
      <c r="CW109" s="676"/>
      <c r="CX109" s="676"/>
      <c r="CY109" s="676"/>
      <c r="CZ109" s="676"/>
      <c r="DA109" s="676"/>
      <c r="DB109" s="676"/>
      <c r="DC109" s="676"/>
      <c r="DD109" s="676"/>
      <c r="DE109" s="676"/>
      <c r="DF109" s="676"/>
      <c r="DG109" s="676"/>
      <c r="DH109" s="676"/>
      <c r="DI109" s="677"/>
      <c r="DJ109" s="633"/>
      <c r="DK109" s="634"/>
      <c r="DL109" s="634"/>
      <c r="DM109" s="634"/>
      <c r="DN109" s="634"/>
      <c r="DO109" s="634"/>
      <c r="DP109" s="634"/>
      <c r="DQ109" s="634"/>
      <c r="DR109" s="634"/>
      <c r="DS109" s="634"/>
      <c r="DT109" s="634"/>
      <c r="DU109" s="634"/>
      <c r="DV109" s="634"/>
      <c r="DW109" s="634"/>
      <c r="DX109" s="634"/>
      <c r="DY109" s="634"/>
      <c r="DZ109" s="634"/>
      <c r="EA109" s="634"/>
      <c r="EB109" s="634"/>
      <c r="EC109" s="634"/>
      <c r="ED109" s="634"/>
      <c r="EE109" s="634"/>
      <c r="EF109" s="634"/>
      <c r="EG109" s="634"/>
      <c r="EH109" s="634"/>
      <c r="EI109" s="634"/>
      <c r="EJ109" s="634"/>
      <c r="EK109" s="634"/>
      <c r="EL109" s="634"/>
      <c r="EM109" s="634"/>
      <c r="EN109" s="634"/>
      <c r="EO109" s="634"/>
      <c r="EP109" s="634"/>
      <c r="EQ109" s="634"/>
      <c r="ER109" s="634"/>
      <c r="ES109" s="634"/>
      <c r="ET109" s="634"/>
      <c r="EU109" s="634"/>
      <c r="EV109" s="634"/>
      <c r="EW109" s="634"/>
      <c r="EX109" s="634"/>
      <c r="EY109" s="634"/>
      <c r="EZ109" s="634"/>
      <c r="FA109" s="634"/>
      <c r="FB109" s="634"/>
      <c r="FC109" s="634"/>
      <c r="FD109" s="634"/>
      <c r="FE109" s="634"/>
      <c r="FF109" s="634"/>
      <c r="FG109" s="635"/>
    </row>
    <row r="110" spans="2:163" ht="8.85" customHeight="1" thickTop="1" x14ac:dyDescent="0.15">
      <c r="B110" s="557"/>
      <c r="C110" s="558"/>
      <c r="D110" s="558"/>
      <c r="E110" s="558"/>
      <c r="F110" s="558"/>
      <c r="G110" s="558"/>
      <c r="H110" s="558"/>
      <c r="I110" s="558"/>
      <c r="J110" s="558"/>
      <c r="K110" s="558"/>
      <c r="L110" s="558"/>
      <c r="M110" s="558"/>
      <c r="N110" s="558"/>
      <c r="O110" s="558"/>
      <c r="P110" s="558"/>
      <c r="Q110" s="558"/>
      <c r="R110" s="558"/>
      <c r="S110" s="558"/>
      <c r="T110" s="558"/>
      <c r="U110" s="558"/>
      <c r="V110" s="558"/>
      <c r="W110" s="558"/>
      <c r="X110" s="558"/>
      <c r="Y110" s="558"/>
      <c r="Z110" s="558"/>
      <c r="AA110" s="558"/>
      <c r="AB110" s="558"/>
      <c r="AC110" s="558"/>
      <c r="AD110" s="558"/>
      <c r="AE110" s="558"/>
      <c r="AF110" s="558"/>
      <c r="AG110" s="558"/>
      <c r="AH110" s="558"/>
      <c r="AI110" s="558"/>
      <c r="AJ110" s="558"/>
      <c r="AK110" s="558"/>
      <c r="AL110" s="558"/>
      <c r="AM110" s="558"/>
      <c r="AN110" s="558"/>
      <c r="AO110" s="558"/>
      <c r="AP110" s="558"/>
      <c r="AQ110" s="558"/>
      <c r="AR110" s="558"/>
      <c r="AS110" s="558"/>
      <c r="AT110" s="559"/>
      <c r="AU110" s="544"/>
      <c r="AV110" s="545"/>
      <c r="AW110" s="545"/>
      <c r="AX110" s="545"/>
      <c r="AY110" s="545"/>
      <c r="AZ110" s="545"/>
      <c r="BA110" s="545"/>
      <c r="BB110" s="545"/>
      <c r="BC110" s="545"/>
      <c r="BD110" s="545"/>
      <c r="BE110" s="545"/>
      <c r="BF110" s="545"/>
      <c r="BG110" s="545"/>
      <c r="BH110" s="545"/>
      <c r="BI110" s="545"/>
      <c r="BJ110" s="545"/>
      <c r="BK110" s="545"/>
      <c r="BL110" s="545"/>
      <c r="BM110" s="545"/>
      <c r="BN110" s="545"/>
      <c r="BO110" s="545"/>
      <c r="BP110" s="545"/>
      <c r="BQ110" s="545"/>
      <c r="BR110" s="545"/>
      <c r="BS110" s="545"/>
      <c r="BT110" s="545"/>
      <c r="BU110" s="545"/>
      <c r="BV110" s="545"/>
      <c r="BW110" s="545"/>
      <c r="BX110" s="546"/>
      <c r="BY110" s="660" t="s">
        <v>322</v>
      </c>
      <c r="BZ110" s="711"/>
      <c r="CA110" s="711"/>
      <c r="CB110" s="711"/>
      <c r="CC110" s="711"/>
      <c r="CD110" s="711"/>
      <c r="CE110" s="711"/>
      <c r="CF110" s="711"/>
      <c r="CG110" s="711"/>
      <c r="CH110" s="711"/>
      <c r="CI110" s="711"/>
      <c r="CJ110" s="711"/>
      <c r="CK110" s="711"/>
      <c r="CL110" s="711"/>
      <c r="CM110" s="711"/>
      <c r="CN110" s="711"/>
      <c r="CO110" s="711"/>
      <c r="CP110" s="711"/>
      <c r="CQ110" s="711"/>
      <c r="CR110" s="711"/>
      <c r="CS110" s="711"/>
      <c r="CT110" s="711"/>
      <c r="CU110" s="711"/>
      <c r="CV110" s="711"/>
      <c r="CW110" s="711"/>
      <c r="CX110" s="711"/>
      <c r="CY110" s="711"/>
      <c r="CZ110" s="711"/>
      <c r="DA110" s="711"/>
      <c r="DB110" s="711"/>
      <c r="DC110" s="711"/>
      <c r="DD110" s="711"/>
      <c r="DE110" s="711"/>
      <c r="DF110" s="711"/>
      <c r="DG110" s="711"/>
      <c r="DH110" s="711"/>
      <c r="DI110" s="712"/>
      <c r="DJ110" s="716" t="s">
        <v>321</v>
      </c>
      <c r="DK110" s="717"/>
      <c r="DL110" s="717"/>
      <c r="DM110" s="717"/>
      <c r="DN110" s="717"/>
      <c r="DO110" s="717"/>
      <c r="DP110" s="717"/>
      <c r="DQ110" s="717"/>
      <c r="DR110" s="717"/>
      <c r="DS110" s="717"/>
      <c r="DT110" s="717"/>
      <c r="DU110" s="717"/>
      <c r="DV110" s="717"/>
      <c r="DW110" s="717"/>
      <c r="DX110" s="717"/>
      <c r="DY110" s="717"/>
      <c r="DZ110" s="717"/>
      <c r="EA110" s="717"/>
      <c r="EB110" s="717"/>
      <c r="EC110" s="717"/>
      <c r="ED110" s="717"/>
      <c r="EE110" s="717"/>
      <c r="EF110" s="717"/>
      <c r="EG110" s="717"/>
      <c r="EH110" s="717"/>
      <c r="EI110" s="717"/>
      <c r="EJ110" s="717"/>
      <c r="EK110" s="717"/>
      <c r="EL110" s="717"/>
      <c r="EM110" s="717"/>
      <c r="EN110" s="717"/>
      <c r="EO110" s="717"/>
      <c r="EP110" s="717"/>
      <c r="EQ110" s="717"/>
      <c r="ER110" s="717"/>
      <c r="ES110" s="717"/>
      <c r="ET110" s="717"/>
      <c r="EU110" s="717"/>
      <c r="EV110" s="717"/>
      <c r="EW110" s="717"/>
      <c r="EX110" s="717"/>
      <c r="EY110" s="717"/>
      <c r="EZ110" s="717"/>
      <c r="FA110" s="717"/>
      <c r="FB110" s="717"/>
      <c r="FC110" s="717"/>
      <c r="FD110" s="717"/>
      <c r="FE110" s="717"/>
      <c r="FF110" s="717"/>
      <c r="FG110" s="718"/>
    </row>
    <row r="111" spans="2:163" ht="8.85" customHeight="1" x14ac:dyDescent="0.15">
      <c r="B111" s="633" t="s">
        <v>320</v>
      </c>
      <c r="C111" s="634"/>
      <c r="D111" s="634"/>
      <c r="E111" s="634"/>
      <c r="F111" s="634"/>
      <c r="G111" s="634"/>
      <c r="H111" s="634"/>
      <c r="I111" s="634"/>
      <c r="J111" s="634"/>
      <c r="K111" s="634"/>
      <c r="L111" s="634"/>
      <c r="M111" s="634"/>
      <c r="N111" s="634"/>
      <c r="O111" s="634"/>
      <c r="P111" s="634"/>
      <c r="Q111" s="634"/>
      <c r="R111" s="634"/>
      <c r="S111" s="634"/>
      <c r="T111" s="634"/>
      <c r="U111" s="634"/>
      <c r="V111" s="634"/>
      <c r="W111" s="634"/>
      <c r="X111" s="634"/>
      <c r="Y111" s="634"/>
      <c r="Z111" s="634"/>
      <c r="AA111" s="634"/>
      <c r="AB111" s="634"/>
      <c r="AC111" s="634"/>
      <c r="AD111" s="634"/>
      <c r="AE111" s="634"/>
      <c r="AF111" s="634"/>
      <c r="AG111" s="634"/>
      <c r="AH111" s="634"/>
      <c r="AI111" s="634"/>
      <c r="AJ111" s="634"/>
      <c r="AK111" s="634"/>
      <c r="AL111" s="634"/>
      <c r="AM111" s="634"/>
      <c r="AN111" s="634"/>
      <c r="AO111" s="634"/>
      <c r="AP111" s="634"/>
      <c r="AQ111" s="634"/>
      <c r="AR111" s="634"/>
      <c r="AS111" s="634"/>
      <c r="AT111" s="635"/>
      <c r="AU111" s="544" t="s">
        <v>319</v>
      </c>
      <c r="AV111" s="545"/>
      <c r="AW111" s="545"/>
      <c r="AX111" s="545"/>
      <c r="AY111" s="545"/>
      <c r="AZ111" s="545"/>
      <c r="BA111" s="545"/>
      <c r="BB111" s="545"/>
      <c r="BC111" s="545"/>
      <c r="BD111" s="545"/>
      <c r="BE111" s="545"/>
      <c r="BF111" s="545"/>
      <c r="BG111" s="545"/>
      <c r="BH111" s="545"/>
      <c r="BI111" s="545"/>
      <c r="BJ111" s="545"/>
      <c r="BK111" s="545"/>
      <c r="BL111" s="545"/>
      <c r="BM111" s="545"/>
      <c r="BN111" s="545"/>
      <c r="BO111" s="545"/>
      <c r="BP111" s="545"/>
      <c r="BQ111" s="545"/>
      <c r="BR111" s="545"/>
      <c r="BS111" s="545"/>
      <c r="BT111" s="545"/>
      <c r="BU111" s="545"/>
      <c r="BV111" s="545"/>
      <c r="BW111" s="545"/>
      <c r="BX111" s="546"/>
      <c r="BY111" s="544"/>
      <c r="BZ111" s="545"/>
      <c r="CA111" s="545"/>
      <c r="CB111" s="545"/>
      <c r="CC111" s="545"/>
      <c r="CD111" s="545"/>
      <c r="CE111" s="545"/>
      <c r="CF111" s="545"/>
      <c r="CG111" s="545"/>
      <c r="CH111" s="545"/>
      <c r="CI111" s="545"/>
      <c r="CJ111" s="545"/>
      <c r="CK111" s="545"/>
      <c r="CL111" s="545"/>
      <c r="CM111" s="545"/>
      <c r="CN111" s="545"/>
      <c r="CO111" s="545"/>
      <c r="CP111" s="545"/>
      <c r="CQ111" s="545"/>
      <c r="CR111" s="545"/>
      <c r="CS111" s="545"/>
      <c r="CT111" s="545"/>
      <c r="CU111" s="545"/>
      <c r="CV111" s="545"/>
      <c r="CW111" s="545"/>
      <c r="CX111" s="545"/>
      <c r="CY111" s="545"/>
      <c r="CZ111" s="545"/>
      <c r="DA111" s="545"/>
      <c r="DB111" s="545"/>
      <c r="DC111" s="545"/>
      <c r="DD111" s="545"/>
      <c r="DE111" s="545"/>
      <c r="DF111" s="545"/>
      <c r="DG111" s="545"/>
      <c r="DH111" s="545"/>
      <c r="DI111" s="546"/>
      <c r="DJ111" s="719"/>
      <c r="DK111" s="720"/>
      <c r="DL111" s="720"/>
      <c r="DM111" s="720"/>
      <c r="DN111" s="720"/>
      <c r="DO111" s="720"/>
      <c r="DP111" s="720"/>
      <c r="DQ111" s="720"/>
      <c r="DR111" s="720"/>
      <c r="DS111" s="720"/>
      <c r="DT111" s="720"/>
      <c r="DU111" s="720"/>
      <c r="DV111" s="720"/>
      <c r="DW111" s="720"/>
      <c r="DX111" s="720"/>
      <c r="DY111" s="720"/>
      <c r="DZ111" s="720"/>
      <c r="EA111" s="720"/>
      <c r="EB111" s="720"/>
      <c r="EC111" s="720"/>
      <c r="ED111" s="720"/>
      <c r="EE111" s="720"/>
      <c r="EF111" s="720"/>
      <c r="EG111" s="720"/>
      <c r="EH111" s="720"/>
      <c r="EI111" s="720"/>
      <c r="EJ111" s="720"/>
      <c r="EK111" s="720"/>
      <c r="EL111" s="720"/>
      <c r="EM111" s="720"/>
      <c r="EN111" s="720"/>
      <c r="EO111" s="720"/>
      <c r="EP111" s="720"/>
      <c r="EQ111" s="720"/>
      <c r="ER111" s="720"/>
      <c r="ES111" s="720"/>
      <c r="ET111" s="720"/>
      <c r="EU111" s="720"/>
      <c r="EV111" s="720"/>
      <c r="EW111" s="720"/>
      <c r="EX111" s="720"/>
      <c r="EY111" s="720"/>
      <c r="EZ111" s="720"/>
      <c r="FA111" s="720"/>
      <c r="FB111" s="720"/>
      <c r="FC111" s="720"/>
      <c r="FD111" s="720"/>
      <c r="FE111" s="720"/>
      <c r="FF111" s="720"/>
      <c r="FG111" s="721"/>
    </row>
    <row r="112" spans="2:163" ht="8.85" customHeight="1" x14ac:dyDescent="0.15">
      <c r="B112" s="633"/>
      <c r="C112" s="634"/>
      <c r="D112" s="634"/>
      <c r="E112" s="634"/>
      <c r="F112" s="634"/>
      <c r="G112" s="634"/>
      <c r="H112" s="634"/>
      <c r="I112" s="634"/>
      <c r="J112" s="634"/>
      <c r="K112" s="634"/>
      <c r="L112" s="634"/>
      <c r="M112" s="634"/>
      <c r="N112" s="634"/>
      <c r="O112" s="634"/>
      <c r="P112" s="634"/>
      <c r="Q112" s="634"/>
      <c r="R112" s="634"/>
      <c r="S112" s="634"/>
      <c r="T112" s="634"/>
      <c r="U112" s="634"/>
      <c r="V112" s="634"/>
      <c r="W112" s="634"/>
      <c r="X112" s="634"/>
      <c r="Y112" s="634"/>
      <c r="Z112" s="634"/>
      <c r="AA112" s="634"/>
      <c r="AB112" s="634"/>
      <c r="AC112" s="634"/>
      <c r="AD112" s="634"/>
      <c r="AE112" s="634"/>
      <c r="AF112" s="634"/>
      <c r="AG112" s="634"/>
      <c r="AH112" s="634"/>
      <c r="AI112" s="634"/>
      <c r="AJ112" s="634"/>
      <c r="AK112" s="634"/>
      <c r="AL112" s="634"/>
      <c r="AM112" s="634"/>
      <c r="AN112" s="634"/>
      <c r="AO112" s="634"/>
      <c r="AP112" s="634"/>
      <c r="AQ112" s="634"/>
      <c r="AR112" s="634"/>
      <c r="AS112" s="634"/>
      <c r="AT112" s="635"/>
      <c r="AU112" s="544"/>
      <c r="AV112" s="545"/>
      <c r="AW112" s="545"/>
      <c r="AX112" s="545"/>
      <c r="AY112" s="545"/>
      <c r="AZ112" s="545"/>
      <c r="BA112" s="545"/>
      <c r="BB112" s="545"/>
      <c r="BC112" s="545"/>
      <c r="BD112" s="545"/>
      <c r="BE112" s="545"/>
      <c r="BF112" s="545"/>
      <c r="BG112" s="545"/>
      <c r="BH112" s="545"/>
      <c r="BI112" s="545"/>
      <c r="BJ112" s="545"/>
      <c r="BK112" s="545"/>
      <c r="BL112" s="545"/>
      <c r="BM112" s="545"/>
      <c r="BN112" s="545"/>
      <c r="BO112" s="545"/>
      <c r="BP112" s="545"/>
      <c r="BQ112" s="545"/>
      <c r="BR112" s="545"/>
      <c r="BS112" s="545"/>
      <c r="BT112" s="545"/>
      <c r="BU112" s="545"/>
      <c r="BV112" s="545"/>
      <c r="BW112" s="545"/>
      <c r="BX112" s="546"/>
      <c r="BY112" s="607" t="s">
        <v>318</v>
      </c>
      <c r="BZ112" s="608"/>
      <c r="CA112" s="608"/>
      <c r="CB112" s="608"/>
      <c r="CC112" s="608"/>
      <c r="CD112" s="608"/>
      <c r="CE112" s="608"/>
      <c r="CF112" s="608"/>
      <c r="CG112" s="608"/>
      <c r="CH112" s="608"/>
      <c r="CI112" s="608"/>
      <c r="CJ112" s="608"/>
      <c r="CK112" s="608"/>
      <c r="CL112" s="608"/>
      <c r="CM112" s="608"/>
      <c r="CN112" s="608"/>
      <c r="CO112" s="608"/>
      <c r="CP112" s="608"/>
      <c r="CQ112" s="608"/>
      <c r="CR112" s="608"/>
      <c r="CS112" s="608"/>
      <c r="CT112" s="608"/>
      <c r="CU112" s="608"/>
      <c r="CV112" s="608"/>
      <c r="CW112" s="608"/>
      <c r="CX112" s="608"/>
      <c r="CY112" s="608"/>
      <c r="CZ112" s="608"/>
      <c r="DA112" s="608"/>
      <c r="DB112" s="608"/>
      <c r="DC112" s="608"/>
      <c r="DD112" s="608"/>
      <c r="DE112" s="608"/>
      <c r="DF112" s="608"/>
      <c r="DG112" s="608"/>
      <c r="DH112" s="608"/>
      <c r="DI112" s="609"/>
      <c r="DJ112" s="686" t="s">
        <v>317</v>
      </c>
      <c r="DK112" s="687"/>
      <c r="DL112" s="687"/>
      <c r="DM112" s="687"/>
      <c r="DN112" s="687"/>
      <c r="DO112" s="687"/>
      <c r="DP112" s="687"/>
      <c r="DQ112" s="687"/>
      <c r="DR112" s="687"/>
      <c r="DS112" s="687"/>
      <c r="DT112" s="687"/>
      <c r="DU112" s="687"/>
      <c r="DV112" s="687"/>
      <c r="DW112" s="687"/>
      <c r="DX112" s="687"/>
      <c r="DY112" s="687"/>
      <c r="DZ112" s="687"/>
      <c r="EA112" s="687"/>
      <c r="EB112" s="687"/>
      <c r="EC112" s="687"/>
      <c r="ED112" s="687"/>
      <c r="EE112" s="687"/>
      <c r="EF112" s="687"/>
      <c r="EG112" s="687"/>
      <c r="EH112" s="687"/>
      <c r="EI112" s="687"/>
      <c r="EJ112" s="687"/>
      <c r="EK112" s="687"/>
      <c r="EL112" s="687"/>
      <c r="EM112" s="687"/>
      <c r="EN112" s="687"/>
      <c r="EO112" s="687"/>
      <c r="EP112" s="687"/>
      <c r="EQ112" s="687"/>
      <c r="ER112" s="687"/>
      <c r="ES112" s="687"/>
      <c r="ET112" s="687"/>
      <c r="EU112" s="687"/>
      <c r="EV112" s="687"/>
      <c r="EW112" s="687"/>
      <c r="EX112" s="687"/>
      <c r="EY112" s="687"/>
      <c r="EZ112" s="687"/>
      <c r="FA112" s="687"/>
      <c r="FB112" s="687"/>
      <c r="FC112" s="687"/>
      <c r="FD112" s="687"/>
      <c r="FE112" s="687"/>
      <c r="FF112" s="687"/>
      <c r="FG112" s="688"/>
    </row>
    <row r="113" spans="2:163" ht="8.85" customHeight="1" thickBot="1" x14ac:dyDescent="0.2">
      <c r="B113" s="713"/>
      <c r="C113" s="714"/>
      <c r="D113" s="714"/>
      <c r="E113" s="714"/>
      <c r="F113" s="714"/>
      <c r="G113" s="714"/>
      <c r="H113" s="714"/>
      <c r="I113" s="714"/>
      <c r="J113" s="714"/>
      <c r="K113" s="714"/>
      <c r="L113" s="714"/>
      <c r="M113" s="714"/>
      <c r="N113" s="714"/>
      <c r="O113" s="714"/>
      <c r="P113" s="714"/>
      <c r="Q113" s="714"/>
      <c r="R113" s="714"/>
      <c r="S113" s="714"/>
      <c r="T113" s="714"/>
      <c r="U113" s="714"/>
      <c r="V113" s="714"/>
      <c r="W113" s="714"/>
      <c r="X113" s="714"/>
      <c r="Y113" s="714"/>
      <c r="Z113" s="714"/>
      <c r="AA113" s="714"/>
      <c r="AB113" s="714"/>
      <c r="AC113" s="714"/>
      <c r="AD113" s="714"/>
      <c r="AE113" s="714"/>
      <c r="AF113" s="714"/>
      <c r="AG113" s="714"/>
      <c r="AH113" s="714"/>
      <c r="AI113" s="714"/>
      <c r="AJ113" s="714"/>
      <c r="AK113" s="714"/>
      <c r="AL113" s="714"/>
      <c r="AM113" s="714"/>
      <c r="AN113" s="714"/>
      <c r="AO113" s="714"/>
      <c r="AP113" s="714"/>
      <c r="AQ113" s="714"/>
      <c r="AR113" s="714"/>
      <c r="AS113" s="714"/>
      <c r="AT113" s="715"/>
      <c r="AU113" s="220"/>
      <c r="AV113" s="221"/>
      <c r="AW113" s="221"/>
      <c r="AX113" s="221"/>
      <c r="AY113" s="221"/>
      <c r="AZ113" s="221"/>
      <c r="BA113" s="221"/>
      <c r="BB113" s="221"/>
      <c r="BC113" s="221"/>
      <c r="BD113" s="221"/>
      <c r="BE113" s="221"/>
      <c r="BF113" s="221"/>
      <c r="BG113" s="221"/>
      <c r="BH113" s="221"/>
      <c r="BI113" s="221"/>
      <c r="BJ113" s="221"/>
      <c r="BK113" s="221"/>
      <c r="BL113" s="221"/>
      <c r="BM113" s="221"/>
      <c r="BN113" s="221"/>
      <c r="BO113" s="221"/>
      <c r="BP113" s="221"/>
      <c r="BQ113" s="221"/>
      <c r="BR113" s="221"/>
      <c r="BS113" s="221"/>
      <c r="BT113" s="221"/>
      <c r="BU113" s="221"/>
      <c r="BV113" s="221"/>
      <c r="BW113" s="221"/>
      <c r="BX113" s="222"/>
      <c r="BY113" s="607"/>
      <c r="BZ113" s="608"/>
      <c r="CA113" s="608"/>
      <c r="CB113" s="608"/>
      <c r="CC113" s="608"/>
      <c r="CD113" s="608"/>
      <c r="CE113" s="608"/>
      <c r="CF113" s="608"/>
      <c r="CG113" s="608"/>
      <c r="CH113" s="608"/>
      <c r="CI113" s="608"/>
      <c r="CJ113" s="608"/>
      <c r="CK113" s="608"/>
      <c r="CL113" s="608"/>
      <c r="CM113" s="608"/>
      <c r="CN113" s="608"/>
      <c r="CO113" s="608"/>
      <c r="CP113" s="608"/>
      <c r="CQ113" s="608"/>
      <c r="CR113" s="608"/>
      <c r="CS113" s="608"/>
      <c r="CT113" s="608"/>
      <c r="CU113" s="608"/>
      <c r="CV113" s="608"/>
      <c r="CW113" s="608"/>
      <c r="CX113" s="608"/>
      <c r="CY113" s="608"/>
      <c r="CZ113" s="608"/>
      <c r="DA113" s="608"/>
      <c r="DB113" s="608"/>
      <c r="DC113" s="608"/>
      <c r="DD113" s="608"/>
      <c r="DE113" s="608"/>
      <c r="DF113" s="608"/>
      <c r="DG113" s="608"/>
      <c r="DH113" s="608"/>
      <c r="DI113" s="609"/>
      <c r="DJ113" s="689"/>
      <c r="DK113" s="687"/>
      <c r="DL113" s="687"/>
      <c r="DM113" s="687"/>
      <c r="DN113" s="687"/>
      <c r="DO113" s="687"/>
      <c r="DP113" s="687"/>
      <c r="DQ113" s="687"/>
      <c r="DR113" s="687"/>
      <c r="DS113" s="687"/>
      <c r="DT113" s="687"/>
      <c r="DU113" s="687"/>
      <c r="DV113" s="687"/>
      <c r="DW113" s="687"/>
      <c r="DX113" s="687"/>
      <c r="DY113" s="687"/>
      <c r="DZ113" s="687"/>
      <c r="EA113" s="687"/>
      <c r="EB113" s="687"/>
      <c r="EC113" s="687"/>
      <c r="ED113" s="687"/>
      <c r="EE113" s="687"/>
      <c r="EF113" s="687"/>
      <c r="EG113" s="687"/>
      <c r="EH113" s="687"/>
      <c r="EI113" s="687"/>
      <c r="EJ113" s="687"/>
      <c r="EK113" s="687"/>
      <c r="EL113" s="687"/>
      <c r="EM113" s="687"/>
      <c r="EN113" s="687"/>
      <c r="EO113" s="687"/>
      <c r="EP113" s="687"/>
      <c r="EQ113" s="687"/>
      <c r="ER113" s="687"/>
      <c r="ES113" s="687"/>
      <c r="ET113" s="687"/>
      <c r="EU113" s="687"/>
      <c r="EV113" s="687"/>
      <c r="EW113" s="687"/>
      <c r="EX113" s="687"/>
      <c r="EY113" s="687"/>
      <c r="EZ113" s="687"/>
      <c r="FA113" s="687"/>
      <c r="FB113" s="687"/>
      <c r="FC113" s="687"/>
      <c r="FD113" s="687"/>
      <c r="FE113" s="687"/>
      <c r="FF113" s="687"/>
      <c r="FG113" s="688"/>
    </row>
    <row r="114" spans="2:163" ht="8.85" customHeight="1" thickTop="1" x14ac:dyDescent="0.15">
      <c r="B114" s="696" t="s">
        <v>218</v>
      </c>
      <c r="C114" s="697"/>
      <c r="D114" s="697"/>
      <c r="E114" s="697"/>
      <c r="F114" s="697"/>
      <c r="G114" s="697"/>
      <c r="H114" s="697"/>
      <c r="I114" s="697"/>
      <c r="J114" s="697"/>
      <c r="K114" s="697"/>
      <c r="L114" s="697"/>
      <c r="M114" s="697"/>
      <c r="N114" s="697"/>
      <c r="O114" s="697"/>
      <c r="P114" s="697"/>
      <c r="Q114" s="697"/>
      <c r="R114" s="697"/>
      <c r="S114" s="697"/>
      <c r="T114" s="697"/>
      <c r="U114" s="697"/>
      <c r="V114" s="697"/>
      <c r="W114" s="697"/>
      <c r="X114" s="697"/>
      <c r="Y114" s="697"/>
      <c r="Z114" s="697"/>
      <c r="AA114" s="697"/>
      <c r="AB114" s="697"/>
      <c r="AC114" s="697"/>
      <c r="AD114" s="697"/>
      <c r="AE114" s="697"/>
      <c r="AF114" s="697"/>
      <c r="AG114" s="697"/>
      <c r="AH114" s="697"/>
      <c r="AI114" s="697"/>
      <c r="AJ114" s="697"/>
      <c r="AK114" s="697"/>
      <c r="AL114" s="697"/>
      <c r="AM114" s="697"/>
      <c r="AN114" s="697"/>
      <c r="AO114" s="697"/>
      <c r="AP114" s="697"/>
      <c r="AQ114" s="697"/>
      <c r="AR114" s="697"/>
      <c r="AS114" s="697"/>
      <c r="AT114" s="697"/>
      <c r="AU114" s="697"/>
      <c r="AV114" s="697"/>
      <c r="AW114" s="697"/>
      <c r="AX114" s="697"/>
      <c r="AY114" s="697"/>
      <c r="AZ114" s="697"/>
      <c r="BA114" s="697"/>
      <c r="BB114" s="697"/>
      <c r="BC114" s="697"/>
      <c r="BD114" s="697"/>
      <c r="BE114" s="697"/>
      <c r="BF114" s="697"/>
      <c r="BG114" s="697"/>
      <c r="BH114" s="697"/>
      <c r="BI114" s="697"/>
      <c r="BJ114" s="697"/>
      <c r="BK114" s="697"/>
      <c r="BL114" s="697"/>
      <c r="BM114" s="697"/>
      <c r="BN114" s="697"/>
      <c r="BO114" s="697"/>
      <c r="BP114" s="697"/>
      <c r="BQ114" s="697"/>
      <c r="BR114" s="697"/>
      <c r="BS114" s="697"/>
      <c r="BT114" s="697"/>
      <c r="BU114" s="697"/>
      <c r="BV114" s="697"/>
      <c r="BW114" s="697"/>
      <c r="BX114" s="698"/>
      <c r="BY114" s="607" t="s">
        <v>316</v>
      </c>
      <c r="BZ114" s="608"/>
      <c r="CA114" s="608"/>
      <c r="CB114" s="608"/>
      <c r="CC114" s="608"/>
      <c r="CD114" s="608"/>
      <c r="CE114" s="608"/>
      <c r="CF114" s="608"/>
      <c r="CG114" s="608"/>
      <c r="CH114" s="608"/>
      <c r="CI114" s="608"/>
      <c r="CJ114" s="608"/>
      <c r="CK114" s="608"/>
      <c r="CL114" s="608"/>
      <c r="CM114" s="608"/>
      <c r="CN114" s="608"/>
      <c r="CO114" s="608"/>
      <c r="CP114" s="608"/>
      <c r="CQ114" s="608"/>
      <c r="CR114" s="608"/>
      <c r="CS114" s="608"/>
      <c r="CT114" s="608"/>
      <c r="CU114" s="608"/>
      <c r="CV114" s="608"/>
      <c r="CW114" s="608"/>
      <c r="CX114" s="608"/>
      <c r="CY114" s="608"/>
      <c r="CZ114" s="608"/>
      <c r="DA114" s="608"/>
      <c r="DB114" s="608"/>
      <c r="DC114" s="608"/>
      <c r="DD114" s="608"/>
      <c r="DE114" s="608"/>
      <c r="DF114" s="608"/>
      <c r="DG114" s="608"/>
      <c r="DH114" s="608"/>
      <c r="DI114" s="609"/>
      <c r="DJ114" s="689" t="s">
        <v>315</v>
      </c>
      <c r="DK114" s="687"/>
      <c r="DL114" s="687"/>
      <c r="DM114" s="687"/>
      <c r="DN114" s="687"/>
      <c r="DO114" s="687"/>
      <c r="DP114" s="687"/>
      <c r="DQ114" s="687"/>
      <c r="DR114" s="687"/>
      <c r="DS114" s="687"/>
      <c r="DT114" s="687"/>
      <c r="DU114" s="687"/>
      <c r="DV114" s="687"/>
      <c r="DW114" s="687"/>
      <c r="DX114" s="687"/>
      <c r="DY114" s="687"/>
      <c r="DZ114" s="687"/>
      <c r="EA114" s="687"/>
      <c r="EB114" s="687"/>
      <c r="EC114" s="687"/>
      <c r="ED114" s="687"/>
      <c r="EE114" s="687"/>
      <c r="EF114" s="687"/>
      <c r="EG114" s="687"/>
      <c r="EH114" s="687"/>
      <c r="EI114" s="687"/>
      <c r="EJ114" s="687"/>
      <c r="EK114" s="687"/>
      <c r="EL114" s="687"/>
      <c r="EM114" s="687"/>
      <c r="EN114" s="687"/>
      <c r="EO114" s="687"/>
      <c r="EP114" s="687"/>
      <c r="EQ114" s="687"/>
      <c r="ER114" s="687"/>
      <c r="ES114" s="687"/>
      <c r="ET114" s="687"/>
      <c r="EU114" s="687"/>
      <c r="EV114" s="687"/>
      <c r="EW114" s="687"/>
      <c r="EX114" s="687"/>
      <c r="EY114" s="687"/>
      <c r="EZ114" s="687"/>
      <c r="FA114" s="687"/>
      <c r="FB114" s="687"/>
      <c r="FC114" s="687"/>
      <c r="FD114" s="687"/>
      <c r="FE114" s="687"/>
      <c r="FF114" s="687"/>
      <c r="FG114" s="688"/>
    </row>
    <row r="115" spans="2:163" ht="8.85" customHeight="1" x14ac:dyDescent="0.15">
      <c r="B115" s="699"/>
      <c r="C115" s="700"/>
      <c r="D115" s="700"/>
      <c r="E115" s="700"/>
      <c r="F115" s="700"/>
      <c r="G115" s="700"/>
      <c r="H115" s="700"/>
      <c r="I115" s="700"/>
      <c r="J115" s="700"/>
      <c r="K115" s="700"/>
      <c r="L115" s="700"/>
      <c r="M115" s="700"/>
      <c r="N115" s="700"/>
      <c r="O115" s="700"/>
      <c r="P115" s="700"/>
      <c r="Q115" s="700"/>
      <c r="R115" s="700"/>
      <c r="S115" s="700"/>
      <c r="T115" s="700"/>
      <c r="U115" s="700"/>
      <c r="V115" s="700"/>
      <c r="W115" s="700"/>
      <c r="X115" s="700"/>
      <c r="Y115" s="700"/>
      <c r="Z115" s="700"/>
      <c r="AA115" s="700"/>
      <c r="AB115" s="700"/>
      <c r="AC115" s="700"/>
      <c r="AD115" s="700"/>
      <c r="AE115" s="700"/>
      <c r="AF115" s="700"/>
      <c r="AG115" s="700"/>
      <c r="AH115" s="700"/>
      <c r="AI115" s="700"/>
      <c r="AJ115" s="700"/>
      <c r="AK115" s="700"/>
      <c r="AL115" s="700"/>
      <c r="AM115" s="700"/>
      <c r="AN115" s="700"/>
      <c r="AO115" s="700"/>
      <c r="AP115" s="700"/>
      <c r="AQ115" s="700"/>
      <c r="AR115" s="700"/>
      <c r="AS115" s="700"/>
      <c r="AT115" s="700"/>
      <c r="AU115" s="700"/>
      <c r="AV115" s="700"/>
      <c r="AW115" s="700"/>
      <c r="AX115" s="700"/>
      <c r="AY115" s="700"/>
      <c r="AZ115" s="700"/>
      <c r="BA115" s="700"/>
      <c r="BB115" s="700"/>
      <c r="BC115" s="700"/>
      <c r="BD115" s="700"/>
      <c r="BE115" s="700"/>
      <c r="BF115" s="700"/>
      <c r="BG115" s="700"/>
      <c r="BH115" s="700"/>
      <c r="BI115" s="700"/>
      <c r="BJ115" s="700"/>
      <c r="BK115" s="700"/>
      <c r="BL115" s="700"/>
      <c r="BM115" s="700"/>
      <c r="BN115" s="700"/>
      <c r="BO115" s="700"/>
      <c r="BP115" s="700"/>
      <c r="BQ115" s="700"/>
      <c r="BR115" s="700"/>
      <c r="BS115" s="700"/>
      <c r="BT115" s="700"/>
      <c r="BU115" s="700"/>
      <c r="BV115" s="700"/>
      <c r="BW115" s="700"/>
      <c r="BX115" s="701"/>
      <c r="BY115" s="607"/>
      <c r="BZ115" s="608"/>
      <c r="CA115" s="608"/>
      <c r="CB115" s="608"/>
      <c r="CC115" s="608"/>
      <c r="CD115" s="608"/>
      <c r="CE115" s="608"/>
      <c r="CF115" s="608"/>
      <c r="CG115" s="608"/>
      <c r="CH115" s="608"/>
      <c r="CI115" s="608"/>
      <c r="CJ115" s="608"/>
      <c r="CK115" s="608"/>
      <c r="CL115" s="608"/>
      <c r="CM115" s="608"/>
      <c r="CN115" s="608"/>
      <c r="CO115" s="608"/>
      <c r="CP115" s="608"/>
      <c r="CQ115" s="608"/>
      <c r="CR115" s="608"/>
      <c r="CS115" s="608"/>
      <c r="CT115" s="608"/>
      <c r="CU115" s="608"/>
      <c r="CV115" s="608"/>
      <c r="CW115" s="608"/>
      <c r="CX115" s="608"/>
      <c r="CY115" s="608"/>
      <c r="CZ115" s="608"/>
      <c r="DA115" s="608"/>
      <c r="DB115" s="608"/>
      <c r="DC115" s="608"/>
      <c r="DD115" s="608"/>
      <c r="DE115" s="608"/>
      <c r="DF115" s="608"/>
      <c r="DG115" s="608"/>
      <c r="DH115" s="608"/>
      <c r="DI115" s="609"/>
      <c r="DJ115" s="689"/>
      <c r="DK115" s="687"/>
      <c r="DL115" s="687"/>
      <c r="DM115" s="687"/>
      <c r="DN115" s="687"/>
      <c r="DO115" s="687"/>
      <c r="DP115" s="687"/>
      <c r="DQ115" s="687"/>
      <c r="DR115" s="687"/>
      <c r="DS115" s="687"/>
      <c r="DT115" s="687"/>
      <c r="DU115" s="687"/>
      <c r="DV115" s="687"/>
      <c r="DW115" s="687"/>
      <c r="DX115" s="687"/>
      <c r="DY115" s="687"/>
      <c r="DZ115" s="687"/>
      <c r="EA115" s="687"/>
      <c r="EB115" s="687"/>
      <c r="EC115" s="687"/>
      <c r="ED115" s="687"/>
      <c r="EE115" s="687"/>
      <c r="EF115" s="687"/>
      <c r="EG115" s="687"/>
      <c r="EH115" s="687"/>
      <c r="EI115" s="687"/>
      <c r="EJ115" s="687"/>
      <c r="EK115" s="687"/>
      <c r="EL115" s="687"/>
      <c r="EM115" s="687"/>
      <c r="EN115" s="687"/>
      <c r="EO115" s="687"/>
      <c r="EP115" s="687"/>
      <c r="EQ115" s="687"/>
      <c r="ER115" s="687"/>
      <c r="ES115" s="687"/>
      <c r="ET115" s="687"/>
      <c r="EU115" s="687"/>
      <c r="EV115" s="687"/>
      <c r="EW115" s="687"/>
      <c r="EX115" s="687"/>
      <c r="EY115" s="687"/>
      <c r="EZ115" s="687"/>
      <c r="FA115" s="687"/>
      <c r="FB115" s="687"/>
      <c r="FC115" s="687"/>
      <c r="FD115" s="687"/>
      <c r="FE115" s="687"/>
      <c r="FF115" s="687"/>
      <c r="FG115" s="688"/>
    </row>
    <row r="116" spans="2:163" ht="8.85" customHeight="1" x14ac:dyDescent="0.15">
      <c r="B116" s="702" t="s">
        <v>217</v>
      </c>
      <c r="C116" s="703"/>
      <c r="D116" s="703"/>
      <c r="E116" s="703"/>
      <c r="F116" s="703"/>
      <c r="G116" s="703"/>
      <c r="H116" s="703"/>
      <c r="I116" s="703"/>
      <c r="J116" s="703"/>
      <c r="K116" s="703"/>
      <c r="L116" s="703"/>
      <c r="M116" s="703"/>
      <c r="N116" s="703"/>
      <c r="O116" s="703"/>
      <c r="P116" s="703"/>
      <c r="Q116" s="703"/>
      <c r="R116" s="703"/>
      <c r="S116" s="703"/>
      <c r="T116" s="703"/>
      <c r="U116" s="703"/>
      <c r="V116" s="703"/>
      <c r="W116" s="703"/>
      <c r="X116" s="703"/>
      <c r="Y116" s="703"/>
      <c r="Z116" s="703"/>
      <c r="AA116" s="703"/>
      <c r="AB116" s="703"/>
      <c r="AC116" s="703"/>
      <c r="AD116" s="703"/>
      <c r="AE116" s="703"/>
      <c r="AF116" s="703"/>
      <c r="AG116" s="703"/>
      <c r="AH116" s="703"/>
      <c r="AI116" s="703"/>
      <c r="AJ116" s="703"/>
      <c r="AK116" s="703"/>
      <c r="AL116" s="703"/>
      <c r="AM116" s="703"/>
      <c r="AN116" s="703"/>
      <c r="AO116" s="703"/>
      <c r="AP116" s="703"/>
      <c r="AQ116" s="703"/>
      <c r="AR116" s="703"/>
      <c r="AS116" s="703"/>
      <c r="AT116" s="703"/>
      <c r="AU116" s="703"/>
      <c r="AV116" s="703"/>
      <c r="AW116" s="703"/>
      <c r="AX116" s="703"/>
      <c r="AY116" s="703"/>
      <c r="AZ116" s="703"/>
      <c r="BA116" s="703"/>
      <c r="BB116" s="703"/>
      <c r="BC116" s="703"/>
      <c r="BD116" s="703"/>
      <c r="BE116" s="703"/>
      <c r="BF116" s="703"/>
      <c r="BG116" s="703"/>
      <c r="BH116" s="703"/>
      <c r="BI116" s="703"/>
      <c r="BJ116" s="703"/>
      <c r="BK116" s="703"/>
      <c r="BL116" s="703"/>
      <c r="BM116" s="703"/>
      <c r="BN116" s="703"/>
      <c r="BO116" s="703"/>
      <c r="BP116" s="703"/>
      <c r="BQ116" s="703"/>
      <c r="BR116" s="703"/>
      <c r="BS116" s="703"/>
      <c r="BT116" s="703"/>
      <c r="BU116" s="703"/>
      <c r="BV116" s="703"/>
      <c r="BW116" s="703"/>
      <c r="BX116" s="704"/>
      <c r="BY116" s="607" t="s">
        <v>216</v>
      </c>
      <c r="BZ116" s="608"/>
      <c r="CA116" s="608"/>
      <c r="CB116" s="608"/>
      <c r="CC116" s="608"/>
      <c r="CD116" s="608"/>
      <c r="CE116" s="608"/>
      <c r="CF116" s="608"/>
      <c r="CG116" s="608"/>
      <c r="CH116" s="608"/>
      <c r="CI116" s="608"/>
      <c r="CJ116" s="608"/>
      <c r="CK116" s="608"/>
      <c r="CL116" s="608"/>
      <c r="CM116" s="608"/>
      <c r="CN116" s="608"/>
      <c r="CO116" s="608"/>
      <c r="CP116" s="608"/>
      <c r="CQ116" s="608"/>
      <c r="CR116" s="608"/>
      <c r="CS116" s="608"/>
      <c r="CT116" s="608"/>
      <c r="CU116" s="608"/>
      <c r="CV116" s="608"/>
      <c r="CW116" s="608"/>
      <c r="CX116" s="608"/>
      <c r="CY116" s="608"/>
      <c r="CZ116" s="608"/>
      <c r="DA116" s="608"/>
      <c r="DB116" s="608"/>
      <c r="DC116" s="608"/>
      <c r="DD116" s="608"/>
      <c r="DE116" s="608"/>
      <c r="DF116" s="608"/>
      <c r="DG116" s="608"/>
      <c r="DH116" s="608"/>
      <c r="DI116" s="609"/>
      <c r="DJ116" s="689" t="s">
        <v>314</v>
      </c>
      <c r="DK116" s="687"/>
      <c r="DL116" s="687"/>
      <c r="DM116" s="687"/>
      <c r="DN116" s="687"/>
      <c r="DO116" s="687"/>
      <c r="DP116" s="687"/>
      <c r="DQ116" s="687"/>
      <c r="DR116" s="687"/>
      <c r="DS116" s="687"/>
      <c r="DT116" s="687"/>
      <c r="DU116" s="687"/>
      <c r="DV116" s="687"/>
      <c r="DW116" s="687"/>
      <c r="DX116" s="687"/>
      <c r="DY116" s="687"/>
      <c r="DZ116" s="687"/>
      <c r="EA116" s="687"/>
      <c r="EB116" s="687"/>
      <c r="EC116" s="687"/>
      <c r="ED116" s="687"/>
      <c r="EE116" s="687"/>
      <c r="EF116" s="687"/>
      <c r="EG116" s="687"/>
      <c r="EH116" s="687"/>
      <c r="EI116" s="687"/>
      <c r="EJ116" s="687"/>
      <c r="EK116" s="687"/>
      <c r="EL116" s="687"/>
      <c r="EM116" s="687"/>
      <c r="EN116" s="687"/>
      <c r="EO116" s="687"/>
      <c r="EP116" s="687"/>
      <c r="EQ116" s="687"/>
      <c r="ER116" s="687"/>
      <c r="ES116" s="687"/>
      <c r="ET116" s="687"/>
      <c r="EU116" s="687"/>
      <c r="EV116" s="687"/>
      <c r="EW116" s="687"/>
      <c r="EX116" s="687"/>
      <c r="EY116" s="687"/>
      <c r="EZ116" s="687"/>
      <c r="FA116" s="687"/>
      <c r="FB116" s="687"/>
      <c r="FC116" s="687"/>
      <c r="FD116" s="687"/>
      <c r="FE116" s="687"/>
      <c r="FF116" s="687"/>
      <c r="FG116" s="688"/>
    </row>
    <row r="117" spans="2:163" ht="8.85" customHeight="1" thickBot="1" x14ac:dyDescent="0.2">
      <c r="B117" s="705"/>
      <c r="C117" s="706"/>
      <c r="D117" s="706"/>
      <c r="E117" s="706"/>
      <c r="F117" s="706"/>
      <c r="G117" s="706"/>
      <c r="H117" s="706"/>
      <c r="I117" s="706"/>
      <c r="J117" s="706"/>
      <c r="K117" s="706"/>
      <c r="L117" s="706"/>
      <c r="M117" s="706"/>
      <c r="N117" s="706"/>
      <c r="O117" s="706"/>
      <c r="P117" s="706"/>
      <c r="Q117" s="706"/>
      <c r="R117" s="706"/>
      <c r="S117" s="706"/>
      <c r="T117" s="706"/>
      <c r="U117" s="706"/>
      <c r="V117" s="706"/>
      <c r="W117" s="706"/>
      <c r="X117" s="706"/>
      <c r="Y117" s="706"/>
      <c r="Z117" s="706"/>
      <c r="AA117" s="706"/>
      <c r="AB117" s="706"/>
      <c r="AC117" s="706"/>
      <c r="AD117" s="706"/>
      <c r="AE117" s="706"/>
      <c r="AF117" s="706"/>
      <c r="AG117" s="706"/>
      <c r="AH117" s="706"/>
      <c r="AI117" s="706"/>
      <c r="AJ117" s="706"/>
      <c r="AK117" s="706"/>
      <c r="AL117" s="706"/>
      <c r="AM117" s="706"/>
      <c r="AN117" s="706"/>
      <c r="AO117" s="706"/>
      <c r="AP117" s="706"/>
      <c r="AQ117" s="706"/>
      <c r="AR117" s="706"/>
      <c r="AS117" s="706"/>
      <c r="AT117" s="706"/>
      <c r="AU117" s="706"/>
      <c r="AV117" s="706"/>
      <c r="AW117" s="706"/>
      <c r="AX117" s="706"/>
      <c r="AY117" s="706"/>
      <c r="AZ117" s="706"/>
      <c r="BA117" s="706"/>
      <c r="BB117" s="706"/>
      <c r="BC117" s="706"/>
      <c r="BD117" s="706"/>
      <c r="BE117" s="706"/>
      <c r="BF117" s="706"/>
      <c r="BG117" s="706"/>
      <c r="BH117" s="706"/>
      <c r="BI117" s="706"/>
      <c r="BJ117" s="706"/>
      <c r="BK117" s="706"/>
      <c r="BL117" s="706"/>
      <c r="BM117" s="706"/>
      <c r="BN117" s="706"/>
      <c r="BO117" s="706"/>
      <c r="BP117" s="706"/>
      <c r="BQ117" s="706"/>
      <c r="BR117" s="706"/>
      <c r="BS117" s="706"/>
      <c r="BT117" s="706"/>
      <c r="BU117" s="706"/>
      <c r="BV117" s="706"/>
      <c r="BW117" s="706"/>
      <c r="BX117" s="707"/>
      <c r="BY117" s="708"/>
      <c r="BZ117" s="709"/>
      <c r="CA117" s="709"/>
      <c r="CB117" s="709"/>
      <c r="CC117" s="709"/>
      <c r="CD117" s="709"/>
      <c r="CE117" s="709"/>
      <c r="CF117" s="709"/>
      <c r="CG117" s="709"/>
      <c r="CH117" s="709"/>
      <c r="CI117" s="709"/>
      <c r="CJ117" s="709"/>
      <c r="CK117" s="709"/>
      <c r="CL117" s="709"/>
      <c r="CM117" s="709"/>
      <c r="CN117" s="709"/>
      <c r="CO117" s="709"/>
      <c r="CP117" s="709"/>
      <c r="CQ117" s="709"/>
      <c r="CR117" s="709"/>
      <c r="CS117" s="709"/>
      <c r="CT117" s="709"/>
      <c r="CU117" s="709"/>
      <c r="CV117" s="709"/>
      <c r="CW117" s="709"/>
      <c r="CX117" s="709"/>
      <c r="CY117" s="709"/>
      <c r="CZ117" s="709"/>
      <c r="DA117" s="709"/>
      <c r="DB117" s="709"/>
      <c r="DC117" s="709"/>
      <c r="DD117" s="709"/>
      <c r="DE117" s="709"/>
      <c r="DF117" s="709"/>
      <c r="DG117" s="709"/>
      <c r="DH117" s="709"/>
      <c r="DI117" s="710"/>
      <c r="DJ117" s="690"/>
      <c r="DK117" s="691"/>
      <c r="DL117" s="691"/>
      <c r="DM117" s="691"/>
      <c r="DN117" s="691"/>
      <c r="DO117" s="691"/>
      <c r="DP117" s="691"/>
      <c r="DQ117" s="691"/>
      <c r="DR117" s="691"/>
      <c r="DS117" s="691"/>
      <c r="DT117" s="691"/>
      <c r="DU117" s="691"/>
      <c r="DV117" s="691"/>
      <c r="DW117" s="691"/>
      <c r="DX117" s="691"/>
      <c r="DY117" s="691"/>
      <c r="DZ117" s="691"/>
      <c r="EA117" s="691"/>
      <c r="EB117" s="691"/>
      <c r="EC117" s="691"/>
      <c r="ED117" s="691"/>
      <c r="EE117" s="691"/>
      <c r="EF117" s="691"/>
      <c r="EG117" s="691"/>
      <c r="EH117" s="691"/>
      <c r="EI117" s="691"/>
      <c r="EJ117" s="691"/>
      <c r="EK117" s="691"/>
      <c r="EL117" s="691"/>
      <c r="EM117" s="691"/>
      <c r="EN117" s="691"/>
      <c r="EO117" s="691"/>
      <c r="EP117" s="691"/>
      <c r="EQ117" s="691"/>
      <c r="ER117" s="691"/>
      <c r="ES117" s="691"/>
      <c r="ET117" s="691"/>
      <c r="EU117" s="691"/>
      <c r="EV117" s="691"/>
      <c r="EW117" s="691"/>
      <c r="EX117" s="691"/>
      <c r="EY117" s="691"/>
      <c r="EZ117" s="691"/>
      <c r="FA117" s="691"/>
      <c r="FB117" s="691"/>
      <c r="FC117" s="691"/>
      <c r="FD117" s="691"/>
      <c r="FE117" s="691"/>
      <c r="FF117" s="691"/>
      <c r="FG117" s="692"/>
    </row>
    <row r="118" spans="2:163" ht="8.85" customHeight="1" thickTop="1" x14ac:dyDescent="0.15"/>
    <row r="119" spans="2:163" ht="8.85" hidden="1" customHeight="1" x14ac:dyDescent="0.15"/>
    <row r="120" spans="2:163" ht="8.85" hidden="1" customHeight="1" x14ac:dyDescent="0.15"/>
    <row r="121" spans="2:163" ht="8.85" hidden="1" customHeight="1" x14ac:dyDescent="0.15"/>
    <row r="122" spans="2:163" ht="8.85" hidden="1" customHeight="1" x14ac:dyDescent="0.15"/>
    <row r="123" spans="2:163" ht="8.85" hidden="1" customHeight="1" x14ac:dyDescent="0.15"/>
    <row r="124" spans="2:163" ht="8.85" hidden="1" customHeight="1" x14ac:dyDescent="0.15"/>
    <row r="125" spans="2:163" ht="8.85" hidden="1" customHeight="1" x14ac:dyDescent="0.15"/>
    <row r="126" spans="2:163" ht="8.85" hidden="1" customHeight="1" x14ac:dyDescent="0.15"/>
    <row r="127" spans="2:163" ht="8.85" hidden="1" customHeight="1" x14ac:dyDescent="0.15"/>
    <row r="128" spans="2:163" ht="21.75" customHeight="1" x14ac:dyDescent="0.15">
      <c r="B128" s="336" t="s">
        <v>215</v>
      </c>
      <c r="C128" s="336"/>
      <c r="D128" s="336"/>
      <c r="E128" s="336"/>
      <c r="F128" s="336"/>
      <c r="G128" s="336"/>
      <c r="H128" s="336"/>
      <c r="I128" s="336"/>
      <c r="J128" s="336"/>
      <c r="K128" s="336"/>
      <c r="L128" s="336"/>
      <c r="M128" s="336"/>
      <c r="N128" s="336"/>
      <c r="O128" s="336"/>
      <c r="P128" s="336"/>
      <c r="Q128" s="336"/>
      <c r="R128" s="336"/>
      <c r="S128" s="336"/>
      <c r="T128" s="336"/>
      <c r="U128" s="336"/>
      <c r="V128" s="336"/>
      <c r="W128" s="336"/>
      <c r="X128" s="336"/>
      <c r="Y128" s="336"/>
      <c r="Z128" s="336"/>
      <c r="AA128" s="336"/>
      <c r="AB128" s="336"/>
      <c r="AC128" s="336"/>
      <c r="AD128" s="336"/>
      <c r="AE128" s="336"/>
      <c r="AF128" s="336"/>
      <c r="AG128" s="336"/>
      <c r="AH128" s="336"/>
      <c r="AI128" s="336"/>
      <c r="AJ128" s="336"/>
      <c r="AK128" s="336"/>
      <c r="AL128" s="336"/>
      <c r="AM128" s="336"/>
      <c r="AN128" s="336"/>
      <c r="AO128" s="336"/>
      <c r="AP128" s="336"/>
      <c r="AQ128" s="336"/>
      <c r="AR128" s="336"/>
      <c r="AS128" s="336"/>
      <c r="AT128" s="336"/>
      <c r="AU128" s="336"/>
      <c r="AV128" s="336"/>
      <c r="AW128" s="336"/>
      <c r="AX128" s="336"/>
      <c r="AY128" s="336"/>
      <c r="AZ128" s="336"/>
      <c r="BA128" s="336"/>
      <c r="BB128" s="336"/>
      <c r="BC128" s="336"/>
      <c r="BD128" s="336"/>
      <c r="BE128" s="336"/>
      <c r="BF128" s="336"/>
      <c r="BG128" s="336"/>
      <c r="BH128" s="336"/>
      <c r="BI128" s="336"/>
      <c r="BJ128" s="336"/>
      <c r="BK128" s="336"/>
      <c r="BL128" s="336"/>
      <c r="BM128" s="336"/>
      <c r="BN128" s="336"/>
      <c r="BO128" s="336"/>
      <c r="BP128" s="336"/>
      <c r="BQ128" s="336"/>
      <c r="BR128" s="336"/>
      <c r="BS128" s="336"/>
      <c r="BT128" s="336"/>
      <c r="BU128" s="336"/>
      <c r="BV128" s="336"/>
      <c r="BW128" s="336"/>
      <c r="BX128" s="336"/>
      <c r="BY128" s="336"/>
      <c r="BZ128" s="336"/>
      <c r="CA128" s="336"/>
      <c r="CB128" s="336"/>
      <c r="CC128" s="336"/>
      <c r="CD128" s="336"/>
      <c r="CE128" s="336"/>
      <c r="CF128" s="336"/>
      <c r="CG128" s="336"/>
      <c r="CH128" s="336"/>
      <c r="CI128" s="336"/>
      <c r="CJ128" s="336"/>
      <c r="CK128" s="336"/>
      <c r="CL128" s="336"/>
      <c r="CM128" s="336"/>
      <c r="CN128" s="336"/>
      <c r="CO128" s="336"/>
      <c r="CP128" s="336"/>
      <c r="CQ128" s="336"/>
      <c r="CR128" s="336"/>
      <c r="CS128" s="336"/>
      <c r="CT128" s="336"/>
      <c r="CU128" s="336"/>
      <c r="CV128" s="336"/>
      <c r="CW128" s="336"/>
      <c r="CX128" s="336"/>
      <c r="CY128" s="336"/>
      <c r="CZ128" s="336"/>
      <c r="DA128" s="336"/>
      <c r="DB128" s="336"/>
      <c r="DC128" s="336"/>
      <c r="DD128" s="336"/>
      <c r="DE128" s="336"/>
      <c r="DF128" s="336"/>
      <c r="DG128" s="336"/>
      <c r="DH128" s="336"/>
      <c r="DI128" s="336"/>
      <c r="DJ128" s="336"/>
      <c r="DK128" s="336"/>
      <c r="DL128" s="336"/>
      <c r="DM128" s="336"/>
      <c r="DN128" s="336"/>
      <c r="DO128" s="336"/>
      <c r="DP128" s="336"/>
      <c r="DQ128" s="336"/>
      <c r="DR128" s="336"/>
      <c r="DS128" s="336"/>
      <c r="DT128" s="336"/>
      <c r="DU128" s="336"/>
      <c r="DV128" s="336"/>
      <c r="DW128" s="336"/>
      <c r="DX128" s="336"/>
      <c r="DY128" s="336"/>
      <c r="DZ128" s="336"/>
      <c r="EA128" s="336"/>
      <c r="EB128" s="336"/>
      <c r="EC128" s="336"/>
      <c r="ED128" s="336"/>
      <c r="EE128" s="336"/>
      <c r="EF128" s="336"/>
      <c r="EG128" s="336"/>
      <c r="EH128" s="336"/>
      <c r="EI128" s="336"/>
      <c r="EJ128" s="336"/>
      <c r="EK128" s="336"/>
      <c r="EL128" s="336"/>
      <c r="EM128" s="336"/>
      <c r="EN128" s="336"/>
      <c r="EO128" s="336"/>
      <c r="EP128" s="336"/>
      <c r="EQ128" s="336"/>
      <c r="ER128" s="336"/>
      <c r="ES128" s="336"/>
      <c r="ET128" s="336"/>
      <c r="EU128" s="336"/>
      <c r="EV128" s="336"/>
      <c r="EW128" s="336"/>
      <c r="EX128" s="336"/>
      <c r="EY128" s="336"/>
      <c r="EZ128" s="336"/>
      <c r="FA128" s="336"/>
      <c r="FB128" s="336"/>
      <c r="FC128" s="336"/>
      <c r="FD128" s="336"/>
      <c r="FE128" s="336"/>
      <c r="FF128" s="336"/>
      <c r="FG128" s="336"/>
    </row>
  </sheetData>
  <mergeCells count="365">
    <mergeCell ref="AH97:AT98"/>
    <mergeCell ref="B59:AT60"/>
    <mergeCell ref="B51:AT54"/>
    <mergeCell ref="AC37:AG38"/>
    <mergeCell ref="AH45:AK46"/>
    <mergeCell ref="M45:AB46"/>
    <mergeCell ref="AC45:AG46"/>
    <mergeCell ref="AH39:AK40"/>
    <mergeCell ref="B67:AG68"/>
    <mergeCell ref="AH67:AT68"/>
    <mergeCell ref="AQ45:AT46"/>
    <mergeCell ref="B31:L38"/>
    <mergeCell ref="M31:AB32"/>
    <mergeCell ref="AL35:AP36"/>
    <mergeCell ref="M43:AB44"/>
    <mergeCell ref="AC31:AG32"/>
    <mergeCell ref="AH41:AK42"/>
    <mergeCell ref="B39:L46"/>
    <mergeCell ref="M39:AB40"/>
    <mergeCell ref="AH43:AK44"/>
    <mergeCell ref="AC41:AG42"/>
    <mergeCell ref="AL41:AP42"/>
    <mergeCell ref="AL43:AP44"/>
    <mergeCell ref="B89:AT90"/>
    <mergeCell ref="DJ112:FG113"/>
    <mergeCell ref="DJ114:FG115"/>
    <mergeCell ref="DJ116:FG117"/>
    <mergeCell ref="AU105:BX106"/>
    <mergeCell ref="B107:AT108"/>
    <mergeCell ref="BY107:CI109"/>
    <mergeCell ref="CJ107:DI109"/>
    <mergeCell ref="DJ107:FG109"/>
    <mergeCell ref="AU108:BX110"/>
    <mergeCell ref="B109:AT110"/>
    <mergeCell ref="B114:BX115"/>
    <mergeCell ref="BY114:DI115"/>
    <mergeCell ref="B116:BX117"/>
    <mergeCell ref="BY116:DI117"/>
    <mergeCell ref="BY110:DI111"/>
    <mergeCell ref="B111:AT113"/>
    <mergeCell ref="AU111:BX112"/>
    <mergeCell ref="BY112:DI113"/>
    <mergeCell ref="DJ110:FG111"/>
    <mergeCell ref="AU98:BX99"/>
    <mergeCell ref="DJ98:FG100"/>
    <mergeCell ref="B99:AT100"/>
    <mergeCell ref="BY99:CI102"/>
    <mergeCell ref="R93:AG96"/>
    <mergeCell ref="AH93:AT96"/>
    <mergeCell ref="AU94:BX95"/>
    <mergeCell ref="DJ101:FG103"/>
    <mergeCell ref="B103:AT106"/>
    <mergeCell ref="AU103:BX104"/>
    <mergeCell ref="BY103:CI106"/>
    <mergeCell ref="CJ103:DI106"/>
    <mergeCell ref="DJ104:FG106"/>
    <mergeCell ref="BY95:CI98"/>
    <mergeCell ref="AU101:BX102"/>
    <mergeCell ref="BY92:CI94"/>
    <mergeCell ref="CJ92:DI94"/>
    <mergeCell ref="CJ99:DI102"/>
    <mergeCell ref="B101:AT102"/>
    <mergeCell ref="CJ95:DI98"/>
    <mergeCell ref="DJ95:FG97"/>
    <mergeCell ref="AU96:BX97"/>
    <mergeCell ref="B97:Q98"/>
    <mergeCell ref="R97:AG98"/>
    <mergeCell ref="DJ89:FG91"/>
    <mergeCell ref="B91:AT92"/>
    <mergeCell ref="AU91:BX92"/>
    <mergeCell ref="DJ92:FG94"/>
    <mergeCell ref="B93:Q96"/>
    <mergeCell ref="DJ80:FG82"/>
    <mergeCell ref="B81:AG82"/>
    <mergeCell ref="AH81:AT84"/>
    <mergeCell ref="AU82:BS83"/>
    <mergeCell ref="BT82:BX83"/>
    <mergeCell ref="BY82:DI83"/>
    <mergeCell ref="B83:AG84"/>
    <mergeCell ref="DJ83:FG85"/>
    <mergeCell ref="AU84:BS85"/>
    <mergeCell ref="BT84:BX85"/>
    <mergeCell ref="DJ86:FG88"/>
    <mergeCell ref="B87:AT88"/>
    <mergeCell ref="AU88:BX90"/>
    <mergeCell ref="BY88:CI91"/>
    <mergeCell ref="BY84:DI87"/>
    <mergeCell ref="B85:AT86"/>
    <mergeCell ref="AU86:BS87"/>
    <mergeCell ref="BT86:BX87"/>
    <mergeCell ref="CJ88:DI91"/>
    <mergeCell ref="AU78:BS79"/>
    <mergeCell ref="BT78:BX79"/>
    <mergeCell ref="BY78:DI79"/>
    <mergeCell ref="AU72:BS73"/>
    <mergeCell ref="BT72:BX73"/>
    <mergeCell ref="BT64:BX65"/>
    <mergeCell ref="BT76:BX77"/>
    <mergeCell ref="B77:AG78"/>
    <mergeCell ref="AH77:AT78"/>
    <mergeCell ref="B79:AG80"/>
    <mergeCell ref="AH79:AT80"/>
    <mergeCell ref="AU80:BS81"/>
    <mergeCell ref="BT80:BX81"/>
    <mergeCell ref="BY80:DI81"/>
    <mergeCell ref="AU68:BS69"/>
    <mergeCell ref="BT68:BX69"/>
    <mergeCell ref="BY63:DA65"/>
    <mergeCell ref="DB63:DI65"/>
    <mergeCell ref="AU64:BS65"/>
    <mergeCell ref="DJ77:FG79"/>
    <mergeCell ref="BY72:DA74"/>
    <mergeCell ref="DB72:DI74"/>
    <mergeCell ref="B73:AG74"/>
    <mergeCell ref="AH73:AT74"/>
    <mergeCell ref="AU74:BS75"/>
    <mergeCell ref="BT74:BX75"/>
    <mergeCell ref="B57:AT58"/>
    <mergeCell ref="AU57:BS59"/>
    <mergeCell ref="BT57:BX59"/>
    <mergeCell ref="DJ62:FG64"/>
    <mergeCell ref="DJ74:FG76"/>
    <mergeCell ref="B75:AG76"/>
    <mergeCell ref="AH75:AT76"/>
    <mergeCell ref="BY75:DA77"/>
    <mergeCell ref="DB75:DI77"/>
    <mergeCell ref="AU76:BS77"/>
    <mergeCell ref="B65:AT66"/>
    <mergeCell ref="BT62:BX63"/>
    <mergeCell ref="BT60:BX61"/>
    <mergeCell ref="BY60:DA62"/>
    <mergeCell ref="DB60:DI62"/>
    <mergeCell ref="B61:AT64"/>
    <mergeCell ref="AU62:BS63"/>
    <mergeCell ref="B55:AT56"/>
    <mergeCell ref="BY55:DI56"/>
    <mergeCell ref="BY57:DA59"/>
    <mergeCell ref="BY47:DI50"/>
    <mergeCell ref="AU39:BD44"/>
    <mergeCell ref="AU45:BD50"/>
    <mergeCell ref="EZ41:FG42"/>
    <mergeCell ref="BY44:DI46"/>
    <mergeCell ref="AQ39:AT40"/>
    <mergeCell ref="BY51:DI54"/>
    <mergeCell ref="ER45:EY46"/>
    <mergeCell ref="ER39:EY40"/>
    <mergeCell ref="ER57:EY58"/>
    <mergeCell ref="EZ57:FG58"/>
    <mergeCell ref="DJ68:FG70"/>
    <mergeCell ref="B69:AG70"/>
    <mergeCell ref="AH69:AT70"/>
    <mergeCell ref="BY69:DA71"/>
    <mergeCell ref="DB69:DI71"/>
    <mergeCell ref="AU70:BS71"/>
    <mergeCell ref="BT70:BX71"/>
    <mergeCell ref="B71:AG72"/>
    <mergeCell ref="AH71:AT72"/>
    <mergeCell ref="DJ71:FG73"/>
    <mergeCell ref="EA29:EQ30"/>
    <mergeCell ref="ER51:EY52"/>
    <mergeCell ref="DJ39:DP58"/>
    <mergeCell ref="DQ39:DZ48"/>
    <mergeCell ref="EZ39:FG40"/>
    <mergeCell ref="EZ45:FG46"/>
    <mergeCell ref="EA51:EQ52"/>
    <mergeCell ref="EA41:EQ42"/>
    <mergeCell ref="EA37:EQ38"/>
    <mergeCell ref="ER37:EY38"/>
    <mergeCell ref="ER43:EY44"/>
    <mergeCell ref="EZ43:FG44"/>
    <mergeCell ref="EA31:EQ32"/>
    <mergeCell ref="ER31:EY32"/>
    <mergeCell ref="ER41:EY42"/>
    <mergeCell ref="EZ29:FG30"/>
    <mergeCell ref="ER35:EY36"/>
    <mergeCell ref="EZ37:FG38"/>
    <mergeCell ref="EZ35:FG36"/>
    <mergeCell ref="DJ65:FG67"/>
    <mergeCell ref="AU66:BS67"/>
    <mergeCell ref="BT66:BX67"/>
    <mergeCell ref="BY66:DA68"/>
    <mergeCell ref="DB66:DI68"/>
    <mergeCell ref="ER47:EY48"/>
    <mergeCell ref="EZ47:FG48"/>
    <mergeCell ref="ER55:EY56"/>
    <mergeCell ref="EZ55:FG56"/>
    <mergeCell ref="DJ59:FG61"/>
    <mergeCell ref="AU60:BS61"/>
    <mergeCell ref="EZ51:FG52"/>
    <mergeCell ref="EA53:EQ54"/>
    <mergeCell ref="ER53:EY54"/>
    <mergeCell ref="EZ53:FG54"/>
    <mergeCell ref="AU55:BX56"/>
    <mergeCell ref="EA57:EQ58"/>
    <mergeCell ref="DB57:DI59"/>
    <mergeCell ref="DQ49:DZ58"/>
    <mergeCell ref="EA49:EQ50"/>
    <mergeCell ref="ER49:EY50"/>
    <mergeCell ref="EZ49:FG50"/>
    <mergeCell ref="EA55:EQ56"/>
    <mergeCell ref="AU51:BX54"/>
    <mergeCell ref="AH37:AK38"/>
    <mergeCell ref="AC39:AG40"/>
    <mergeCell ref="AL45:AP46"/>
    <mergeCell ref="AC43:AG44"/>
    <mergeCell ref="AL37:AP38"/>
    <mergeCell ref="EA43:EQ44"/>
    <mergeCell ref="B47:AT48"/>
    <mergeCell ref="EA47:EQ48"/>
    <mergeCell ref="EA39:EQ40"/>
    <mergeCell ref="M41:AB42"/>
    <mergeCell ref="AQ41:AT42"/>
    <mergeCell ref="CM36:DC40"/>
    <mergeCell ref="DD36:DI40"/>
    <mergeCell ref="BY41:DI43"/>
    <mergeCell ref="AQ37:AT38"/>
    <mergeCell ref="AL39:AP40"/>
    <mergeCell ref="AQ43:AT44"/>
    <mergeCell ref="M37:AB38"/>
    <mergeCell ref="AQ35:AT36"/>
    <mergeCell ref="EA45:EQ46"/>
    <mergeCell ref="DJ29:DZ38"/>
    <mergeCell ref="AQ33:AT34"/>
    <mergeCell ref="AQ31:AT32"/>
    <mergeCell ref="AL29:AP30"/>
    <mergeCell ref="M27:AB28"/>
    <mergeCell ref="AH29:AK30"/>
    <mergeCell ref="AH31:AK32"/>
    <mergeCell ref="AH33:AK34"/>
    <mergeCell ref="AH35:AK36"/>
    <mergeCell ref="AC33:AG34"/>
    <mergeCell ref="EA27:EQ28"/>
    <mergeCell ref="ER27:EY28"/>
    <mergeCell ref="M35:AB36"/>
    <mergeCell ref="AC35:AG36"/>
    <mergeCell ref="AQ29:AT30"/>
    <mergeCell ref="AC27:AG28"/>
    <mergeCell ref="AC29:AG30"/>
    <mergeCell ref="AH27:AK28"/>
    <mergeCell ref="M29:AB30"/>
    <mergeCell ref="EA33:EQ34"/>
    <mergeCell ref="ER33:EY34"/>
    <mergeCell ref="BY25:CG30"/>
    <mergeCell ref="CH25:CL30"/>
    <mergeCell ref="CM25:DC30"/>
    <mergeCell ref="DD25:DI30"/>
    <mergeCell ref="EA25:EQ26"/>
    <mergeCell ref="M33:AB34"/>
    <mergeCell ref="AL33:AP34"/>
    <mergeCell ref="AC17:AG18"/>
    <mergeCell ref="AH17:AK18"/>
    <mergeCell ref="AH19:AK20"/>
    <mergeCell ref="AL15:AP16"/>
    <mergeCell ref="AH21:AK22"/>
    <mergeCell ref="AL25:AP26"/>
    <mergeCell ref="ER25:EY26"/>
    <mergeCell ref="EZ25:FG26"/>
    <mergeCell ref="EZ31:FG32"/>
    <mergeCell ref="CM31:DC35"/>
    <mergeCell ref="DD31:DI35"/>
    <mergeCell ref="EA15:EQ18"/>
    <mergeCell ref="BY15:CG18"/>
    <mergeCell ref="CH15:CL18"/>
    <mergeCell ref="CM15:DC18"/>
    <mergeCell ref="DD15:DI18"/>
    <mergeCell ref="DJ15:DZ18"/>
    <mergeCell ref="EZ33:FG34"/>
    <mergeCell ref="ER29:EY30"/>
    <mergeCell ref="EA35:EQ36"/>
    <mergeCell ref="AL31:AP32"/>
    <mergeCell ref="AQ21:AT22"/>
    <mergeCell ref="AQ23:AT24"/>
    <mergeCell ref="AQ25:AT26"/>
    <mergeCell ref="BK9:BQ14"/>
    <mergeCell ref="AH15:AK16"/>
    <mergeCell ref="BY19:CG24"/>
    <mergeCell ref="CH19:CL24"/>
    <mergeCell ref="CM19:DC24"/>
    <mergeCell ref="AL23:AP24"/>
    <mergeCell ref="EA21:EQ22"/>
    <mergeCell ref="EA23:EQ24"/>
    <mergeCell ref="DD19:DI24"/>
    <mergeCell ref="BK15:BQ20"/>
    <mergeCell ref="AU15:BD20"/>
    <mergeCell ref="EA7:FG10"/>
    <mergeCell ref="ER15:EY18"/>
    <mergeCell ref="AL17:AP18"/>
    <mergeCell ref="AL19:AP20"/>
    <mergeCell ref="AL21:AP22"/>
    <mergeCell ref="ER21:EY22"/>
    <mergeCell ref="AQ15:AT16"/>
    <mergeCell ref="AQ17:AT18"/>
    <mergeCell ref="AQ19:AT20"/>
    <mergeCell ref="B9:L10"/>
    <mergeCell ref="BR3:BX6"/>
    <mergeCell ref="BY3:DI6"/>
    <mergeCell ref="DJ3:FG6"/>
    <mergeCell ref="BY11:CL14"/>
    <mergeCell ref="CM11:DI14"/>
    <mergeCell ref="DJ11:DZ14"/>
    <mergeCell ref="EA11:FG12"/>
    <mergeCell ref="EA13:FG14"/>
    <mergeCell ref="DJ7:DZ10"/>
    <mergeCell ref="B7:L8"/>
    <mergeCell ref="M7:AB10"/>
    <mergeCell ref="AC7:AK8"/>
    <mergeCell ref="AL7:AT8"/>
    <mergeCell ref="AC9:AG14"/>
    <mergeCell ref="AH9:AK14"/>
    <mergeCell ref="AL9:AP14"/>
    <mergeCell ref="AQ9:AT14"/>
    <mergeCell ref="BR7:BX14"/>
    <mergeCell ref="BY7:DI10"/>
    <mergeCell ref="AU7:BD8"/>
    <mergeCell ref="BE7:BQ8"/>
    <mergeCell ref="AU9:BD10"/>
    <mergeCell ref="BE9:BJ14"/>
    <mergeCell ref="B2:AK2"/>
    <mergeCell ref="AL2:DZ2"/>
    <mergeCell ref="AC3:AK6"/>
    <mergeCell ref="AL3:AT6"/>
    <mergeCell ref="BE3:BQ6"/>
    <mergeCell ref="BK35:BQ50"/>
    <mergeCell ref="BE31:BJ38"/>
    <mergeCell ref="BE39:BJ44"/>
    <mergeCell ref="BE45:BJ50"/>
    <mergeCell ref="BK27:BQ34"/>
    <mergeCell ref="AU21:BD26"/>
    <mergeCell ref="AU27:BD30"/>
    <mergeCell ref="AU31:BD34"/>
    <mergeCell ref="AU35:BD38"/>
    <mergeCell ref="AC19:AG20"/>
    <mergeCell ref="AQ27:AT28"/>
    <mergeCell ref="AH23:AK24"/>
    <mergeCell ref="AH25:AK26"/>
    <mergeCell ref="AL27:AP28"/>
    <mergeCell ref="M23:AB24"/>
    <mergeCell ref="DJ19:DZ28"/>
    <mergeCell ref="AC23:AG24"/>
    <mergeCell ref="AC25:AG26"/>
    <mergeCell ref="B15:L22"/>
    <mergeCell ref="B128:FG128"/>
    <mergeCell ref="B49:AT50"/>
    <mergeCell ref="BE15:BJ30"/>
    <mergeCell ref="BK21:BQ26"/>
    <mergeCell ref="BR15:BX30"/>
    <mergeCell ref="BR31:BX38"/>
    <mergeCell ref="BR39:BX44"/>
    <mergeCell ref="BR45:BX50"/>
    <mergeCell ref="EZ15:FG18"/>
    <mergeCell ref="M17:AB18"/>
    <mergeCell ref="EZ23:FG24"/>
    <mergeCell ref="EZ27:FG28"/>
    <mergeCell ref="EZ21:FG22"/>
    <mergeCell ref="EA19:EQ20"/>
    <mergeCell ref="ER19:EY20"/>
    <mergeCell ref="EZ19:FG20"/>
    <mergeCell ref="ER23:EY24"/>
    <mergeCell ref="M15:AB16"/>
    <mergeCell ref="M21:AB22"/>
    <mergeCell ref="M19:AB20"/>
    <mergeCell ref="B23:L30"/>
    <mergeCell ref="M25:AB26"/>
    <mergeCell ref="AC21:AG22"/>
    <mergeCell ref="AC15:AG16"/>
  </mergeCells>
  <phoneticPr fontId="6" type="noConversion"/>
  <printOptions horizontalCentered="1" verticalCentered="1"/>
  <pageMargins left="0.39370078740157483" right="0.19685039370078741" top="0.39370078740157483" bottom="0.39370078740157483" header="0" footer="0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13</vt:i4>
      </vt:variant>
    </vt:vector>
  </HeadingPairs>
  <TitlesOfParts>
    <vt:vector size="23" baseType="lpstr">
      <vt:lpstr>표지</vt:lpstr>
      <vt:lpstr>갑지</vt:lpstr>
      <vt:lpstr>원가</vt:lpstr>
      <vt:lpstr>집계표</vt:lpstr>
      <vt:lpstr>내역서</vt:lpstr>
      <vt:lpstr>공량</vt:lpstr>
      <vt:lpstr>전선관</vt:lpstr>
      <vt:lpstr>단가</vt:lpstr>
      <vt:lpstr>부산물</vt:lpstr>
      <vt:lpstr>건축제비율</vt:lpstr>
      <vt:lpstr>갑지!Print_Area</vt:lpstr>
      <vt:lpstr>건축제비율!Print_Area</vt:lpstr>
      <vt:lpstr>공량!Print_Area</vt:lpstr>
      <vt:lpstr>단가!Print_Area</vt:lpstr>
      <vt:lpstr>부산물!Print_Area</vt:lpstr>
      <vt:lpstr>원가!Print_Area</vt:lpstr>
      <vt:lpstr>전선관!Print_Area</vt:lpstr>
      <vt:lpstr>표지!Print_Area</vt:lpstr>
      <vt:lpstr>공량!Print_Titles</vt:lpstr>
      <vt:lpstr>내역서!Print_Titles</vt:lpstr>
      <vt:lpstr>단가!Print_Titles</vt:lpstr>
      <vt:lpstr>부산물!Print_Titles</vt:lpstr>
      <vt:lpstr>집계표!Print_Titles</vt:lpstr>
    </vt:vector>
  </TitlesOfParts>
  <Company>(주)동영ENG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신준용</dc:creator>
  <cp:lastModifiedBy>USER</cp:lastModifiedBy>
  <cp:lastPrinted>2024-06-24T04:15:04Z</cp:lastPrinted>
  <dcterms:created xsi:type="dcterms:W3CDTF">2009-12-03T05:19:58Z</dcterms:created>
  <dcterms:modified xsi:type="dcterms:W3CDTF">2024-07-05T04:23:02Z</dcterms:modified>
</cp:coreProperties>
</file>